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gerenciageneral/Library/Mobile Documents/com~apple~CloudDocs/VENTURE ME/JHS agroindustria/modulo 2 finales/RH/"/>
    </mc:Choice>
  </mc:AlternateContent>
  <xr:revisionPtr revIDLastSave="0" documentId="13_ncr:1_{7754DC0A-DA48-844C-B92C-607ABBF72E26}" xr6:coauthVersionLast="47" xr6:coauthVersionMax="47" xr10:uidLastSave="{00000000-0000-0000-0000-000000000000}"/>
  <bookViews>
    <workbookView xWindow="0" yWindow="680" windowWidth="32500" windowHeight="19660" tabRatio="500" firstSheet="16" activeTab="2" xr2:uid="{00000000-000D-0000-FFFF-FFFF00000000}"/>
  </bookViews>
  <sheets>
    <sheet name="PORTADA" sheetId="1" r:id="rId1"/>
    <sheet name="RESUMEN" sheetId="2" r:id="rId2"/>
    <sheet name="ORGANIGRAMA" sheetId="3" r:id="rId3"/>
    <sheet name="AJUSTE_OVERHEAD" sheetId="4" r:id="rId4"/>
    <sheet name="DOTACION_PLANTA" sheetId="5" r:id="rId5"/>
    <sheet name="CRONOGRAMA" sheetId="6" r:id="rId6"/>
    <sheet name="PERFIL_GERENTE_GENERAL" sheetId="7" r:id="rId7"/>
    <sheet name="PERFIL_GERENTE_OPERACIONES" sheetId="8" r:id="rId8"/>
    <sheet name="PERFIL_DIRECTOR_EXPANSION" sheetId="9" r:id="rId9"/>
    <sheet name="PERFIL_COORD_MERCADEO" sheetId="10" r:id="rId10"/>
    <sheet name="PERFIL_ANALISTA_OPERACIONES" sheetId="11" r:id="rId11"/>
    <sheet name="PERFIL_SUPERVISOR_ZONA" sheetId="12" r:id="rId12"/>
    <sheet name="PERFIL_COORD_ENTRENAMIENTO" sheetId="13" r:id="rId13"/>
    <sheet name="PERFIL_ANALISTA_RRHH" sheetId="14" r:id="rId14"/>
    <sheet name="PERFIL_JEFE_CALIDAD" sheetId="15" r:id="rId15"/>
    <sheet name="PERFIL_CONTRALOR" sheetId="16" r:id="rId16"/>
    <sheet name="PERFIL_ADMIN_PDV" sheetId="17" r:id="rId17"/>
    <sheet name="PERFIL_CAJERO" sheetId="18" r:id="rId18"/>
    <sheet name="PERFIL_OPERARIO_PDV" sheetId="19" r:id="rId19"/>
    <sheet name="PERFIL_ING_PLANTA" sheetId="20" r:id="rId20"/>
    <sheet name="PERFIL_ING_CALIDAD" sheetId="21" r:id="rId21"/>
    <sheet name="PERFIL_OPERARIO_PLANTA" sheetId="22" r:id="rId2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1" i="22" l="1"/>
  <c r="C50" i="22"/>
  <c r="C50" i="21"/>
  <c r="C49" i="21"/>
  <c r="C52" i="20"/>
  <c r="C51" i="20"/>
  <c r="C48" i="19"/>
  <c r="C47" i="19"/>
  <c r="C47" i="18"/>
  <c r="C46" i="18"/>
  <c r="C51" i="17"/>
  <c r="C50" i="17"/>
  <c r="C46" i="16"/>
  <c r="C45" i="16"/>
  <c r="C46" i="15"/>
  <c r="C45" i="15"/>
  <c r="C48" i="14"/>
  <c r="C47" i="14"/>
  <c r="C48" i="13"/>
  <c r="C47" i="13"/>
  <c r="C49" i="12"/>
  <c r="C48" i="12"/>
  <c r="C48" i="10"/>
  <c r="C47" i="10"/>
  <c r="C50" i="9"/>
  <c r="C49" i="9"/>
  <c r="C51" i="8"/>
  <c r="C50" i="8"/>
  <c r="C56" i="7"/>
  <c r="C55" i="7"/>
  <c r="L11" i="6"/>
  <c r="L12" i="6" s="1"/>
  <c r="L20" i="6" s="1"/>
  <c r="L25" i="6" s="1"/>
  <c r="K11" i="6"/>
  <c r="K12" i="6" s="1"/>
  <c r="K20" i="6" s="1"/>
  <c r="K25" i="6" s="1"/>
  <c r="J11" i="6"/>
  <c r="J12" i="6" s="1"/>
  <c r="J20" i="6" s="1"/>
  <c r="J25" i="6" s="1"/>
  <c r="I11" i="6"/>
  <c r="I12" i="6" s="1"/>
  <c r="I20" i="6" s="1"/>
  <c r="I25" i="6" s="1"/>
  <c r="H11" i="6"/>
  <c r="H12" i="6" s="1"/>
  <c r="H20" i="6" s="1"/>
  <c r="H25" i="6" s="1"/>
  <c r="G11" i="6"/>
  <c r="G12" i="6" s="1"/>
  <c r="G20" i="6" s="1"/>
  <c r="G25" i="6" s="1"/>
  <c r="F11" i="6"/>
  <c r="F12" i="6" s="1"/>
  <c r="F20" i="6" s="1"/>
  <c r="F25" i="6" s="1"/>
  <c r="E11" i="6"/>
  <c r="E12" i="6" s="1"/>
  <c r="E20" i="6" s="1"/>
  <c r="E25" i="6" s="1"/>
  <c r="D11" i="6"/>
  <c r="D12" i="6" s="1"/>
  <c r="D20" i="6" s="1"/>
  <c r="D25" i="6" s="1"/>
  <c r="C11" i="6"/>
  <c r="C12" i="6" s="1"/>
  <c r="C20" i="6" s="1"/>
  <c r="C25" i="6" s="1"/>
  <c r="L24" i="5"/>
  <c r="K24" i="5"/>
  <c r="J24" i="5"/>
  <c r="I24" i="5"/>
  <c r="H24" i="5"/>
  <c r="G24" i="5"/>
  <c r="F24" i="5"/>
  <c r="E24" i="5"/>
  <c r="D24" i="5"/>
  <c r="C24" i="5"/>
  <c r="L23" i="5"/>
  <c r="K23" i="5"/>
  <c r="J23" i="5"/>
  <c r="I23" i="5"/>
  <c r="H23" i="5"/>
  <c r="G23" i="5"/>
  <c r="F23" i="5"/>
  <c r="E23" i="5"/>
  <c r="D23" i="5"/>
  <c r="C23" i="5"/>
  <c r="L22" i="5"/>
  <c r="K22" i="5"/>
  <c r="J22" i="5"/>
  <c r="I22" i="5"/>
  <c r="H22" i="5"/>
  <c r="G22" i="5"/>
  <c r="F22" i="5"/>
  <c r="E22" i="5"/>
  <c r="D22" i="5"/>
  <c r="C22" i="5"/>
  <c r="C9" i="5"/>
  <c r="E9" i="5" s="1"/>
  <c r="C8" i="5"/>
  <c r="E8" i="5" s="1"/>
  <c r="C7" i="5"/>
  <c r="E7" i="5" s="1"/>
  <c r="E14" i="4"/>
  <c r="D14" i="4"/>
  <c r="C14" i="4"/>
  <c r="C10" i="4"/>
  <c r="G15" i="4" s="1"/>
  <c r="C9" i="4"/>
  <c r="C6" i="4"/>
  <c r="K26" i="3"/>
  <c r="F37" i="2"/>
  <c r="G37" i="2" s="1"/>
  <c r="C52" i="22" s="1"/>
  <c r="F36" i="2"/>
  <c r="G36" i="2" s="1"/>
  <c r="C51" i="21" s="1"/>
  <c r="F35" i="2"/>
  <c r="G35" i="2" s="1"/>
  <c r="C53" i="20" s="1"/>
  <c r="E31" i="2"/>
  <c r="E30" i="2"/>
  <c r="E29" i="2"/>
  <c r="F24" i="2"/>
  <c r="G24" i="2" s="1"/>
  <c r="C49" i="19" s="1"/>
  <c r="F23" i="2"/>
  <c r="G23" i="2" s="1"/>
  <c r="C48" i="18" s="1"/>
  <c r="F22" i="2"/>
  <c r="G22" i="2" s="1"/>
  <c r="C52" i="17" s="1"/>
  <c r="F18" i="2"/>
  <c r="G18" i="2" s="1"/>
  <c r="C47" i="16" s="1"/>
  <c r="F17" i="2"/>
  <c r="G17" i="2" s="1"/>
  <c r="C47" i="15" s="1"/>
  <c r="F16" i="2"/>
  <c r="G16" i="2" s="1"/>
  <c r="F15" i="2"/>
  <c r="G15" i="2" s="1"/>
  <c r="F14" i="2"/>
  <c r="G14" i="2" s="1"/>
  <c r="C50" i="12" s="1"/>
  <c r="F13" i="2"/>
  <c r="G13" i="2" s="1"/>
  <c r="C51" i="11" s="1"/>
  <c r="F12" i="2"/>
  <c r="G12" i="2" s="1"/>
  <c r="C49" i="10" s="1"/>
  <c r="F11" i="2"/>
  <c r="G11" i="2" s="1"/>
  <c r="C51" i="9" s="1"/>
  <c r="F10" i="2"/>
  <c r="G10" i="2" s="1"/>
  <c r="C52" i="8" s="1"/>
  <c r="F9" i="2"/>
  <c r="G9" i="2" s="1"/>
  <c r="C50" i="11"/>
  <c r="C49" i="11"/>
  <c r="K25" i="5" l="1"/>
  <c r="J25" i="5"/>
  <c r="I25" i="5"/>
  <c r="L25" i="5"/>
  <c r="G25" i="5"/>
  <c r="H25" i="5"/>
  <c r="E25" i="5"/>
  <c r="D25" i="5"/>
  <c r="C25" i="5"/>
  <c r="H15" i="4"/>
  <c r="F25" i="5"/>
  <c r="I15" i="4"/>
  <c r="K15" i="4"/>
  <c r="H14" i="4"/>
  <c r="C16" i="5"/>
  <c r="C26" i="5" s="1"/>
  <c r="C27" i="5" s="1"/>
  <c r="I14" i="4"/>
  <c r="D16" i="5"/>
  <c r="K27" i="3" s="1"/>
  <c r="K14" i="4"/>
  <c r="E16" i="5"/>
  <c r="G26" i="5" s="1"/>
  <c r="G29" i="5" s="1"/>
  <c r="C49" i="13"/>
  <c r="C7" i="4"/>
  <c r="C49" i="14"/>
  <c r="C8" i="4"/>
  <c r="G28" i="6"/>
  <c r="G30" i="6" s="1"/>
  <c r="F28" i="6"/>
  <c r="F30" i="6" s="1"/>
  <c r="C57" i="7"/>
  <c r="E28" i="6"/>
  <c r="E30" i="6" s="1"/>
  <c r="D28" i="6"/>
  <c r="D30" i="6" s="1"/>
  <c r="C28" i="6"/>
  <c r="C30" i="6" s="1"/>
  <c r="L28" i="6"/>
  <c r="L30" i="6" s="1"/>
  <c r="K28" i="6"/>
  <c r="K30" i="6" s="1"/>
  <c r="J28" i="6"/>
  <c r="J30" i="6" s="1"/>
  <c r="I28" i="6"/>
  <c r="I30" i="6" s="1"/>
  <c r="H28" i="6"/>
  <c r="H30" i="6" s="1"/>
  <c r="J14" i="4"/>
  <c r="J15" i="4"/>
  <c r="L14" i="4"/>
  <c r="L15" i="4"/>
  <c r="F16" i="5"/>
  <c r="C15" i="4"/>
  <c r="C16" i="4" s="1"/>
  <c r="C17" i="4" s="1"/>
  <c r="D15" i="4"/>
  <c r="D16" i="4" s="1"/>
  <c r="D17" i="4" s="1"/>
  <c r="E15" i="4"/>
  <c r="E16" i="4" s="1"/>
  <c r="E17" i="4" s="1"/>
  <c r="F14" i="4"/>
  <c r="F15" i="4"/>
  <c r="G14" i="4"/>
  <c r="G16" i="4" s="1"/>
  <c r="G17" i="4" s="1"/>
  <c r="C29" i="5" l="1"/>
  <c r="D26" i="5"/>
  <c r="D29" i="5" s="1"/>
  <c r="E26" i="5"/>
  <c r="E29" i="5" s="1"/>
  <c r="L16" i="4"/>
  <c r="L17" i="4" s="1"/>
  <c r="H26" i="5"/>
  <c r="H27" i="5" s="1"/>
  <c r="G27" i="5"/>
  <c r="K16" i="4"/>
  <c r="K17" i="4" s="1"/>
  <c r="F26" i="5"/>
  <c r="F29" i="5" s="1"/>
  <c r="I16" i="4"/>
  <c r="I17" i="4" s="1"/>
  <c r="F16" i="4"/>
  <c r="F17" i="4" s="1"/>
  <c r="J16" i="4"/>
  <c r="J17" i="4" s="1"/>
  <c r="H16" i="4"/>
  <c r="H17" i="4" s="1"/>
  <c r="D34" i="6"/>
  <c r="D33" i="6"/>
  <c r="E34" i="6"/>
  <c r="E33" i="6"/>
  <c r="F34" i="6"/>
  <c r="F33" i="6"/>
  <c r="L26" i="5"/>
  <c r="K26" i="5"/>
  <c r="J26" i="5"/>
  <c r="I26" i="5"/>
  <c r="H34" i="6"/>
  <c r="H33" i="6"/>
  <c r="G34" i="6"/>
  <c r="G33" i="6"/>
  <c r="J34" i="6"/>
  <c r="J33" i="6"/>
  <c r="K34" i="6"/>
  <c r="K33" i="6"/>
  <c r="I34" i="6"/>
  <c r="I33" i="6"/>
  <c r="L34" i="6"/>
  <c r="L33" i="6"/>
  <c r="C34" i="6"/>
  <c r="C33" i="6"/>
  <c r="H29" i="5" l="1"/>
  <c r="E27" i="5"/>
  <c r="F27" i="5"/>
  <c r="D27" i="5"/>
  <c r="K29" i="5"/>
  <c r="K27" i="5"/>
  <c r="L29" i="5"/>
  <c r="L27" i="5"/>
  <c r="I29" i="5"/>
  <c r="I27" i="5"/>
  <c r="J29" i="5"/>
  <c r="J27" i="5"/>
</calcChain>
</file>

<file path=xl/sharedStrings.xml><?xml version="1.0" encoding="utf-8"?>
<sst xmlns="http://schemas.openxmlformats.org/spreadsheetml/2006/main" count="1560" uniqueCount="931">
  <si>
    <t>MOY'S — MANUAL DE PERFILES DE CARGO Y CRONOGRAMA DE CONTRATACIÓN (v2)</t>
  </si>
  <si>
    <t>Estructura administrativa corporativa + staff de punto de venta · Plan a 10 años · 76 PDV en 6 etapas</t>
  </si>
  <si>
    <t>Cliente: JHS Agroindustria (Agropecuaria El Dorado 2013 C.A.)   ·   Preparado por: VentureMe — Fábrica de Consultoría Inteligente</t>
  </si>
  <si>
    <t>Documento interno de trabajo — Confidencial · Agosto 2026 · Versión 2 con ajustes de Dirección</t>
  </si>
  <si>
    <t>Ajustes de Dirección incorporados en esta versión</t>
  </si>
  <si>
    <t>1) El Coordinador de Entrenamiento y el Analista de RRHH y Selección se adelantan a la fase 1 del piloto (preoperativo, Mes −1): la replicabilidad rápida del proyecto exige el sistema de entrenamiento y el motor de selección instalados antes de la primera apertura. 2) El Gerente General reporta a la Dirección de Nuevos Negocios de JHS. 3) El GG es el responsable de la planeación de la demanda de las tiendas con un modelo preestablecido de pedidos automáticos; el Analista de Operaciones la tramita (corre el modelo, coloca los pedidos a planta y proveedores por PDV y hace seguimiento) bajo su supervisión. 4) Los perfiles hablan de cumplimiento presupuestal. Se conservan las especificaciones técnicas canónicas de producto e inocuidad. 5) Recomendación de evolución salarial del GG por resultados, sin compromisos, apalancada en el crecimiento del overhead proyectado. 6) El Supervisor de Zona privilegia como fuente al Administrador de PDV ascendido. 7) Se completan los perfiles del staff de tienda: Administrador de PDV, Cajero y Operario, calibrados a la nómina canónica de SUP_OPEX. 8) Nueva hoja AJUSTE_OVERHEAD con la inserción en el tiempo de los cargos adelantados, como base del ajuste de las proyecciones financieras.</t>
  </si>
  <si>
    <t>Fuente de los salarios</t>
  </si>
  <si>
    <t>Salarios corporativos canónicos de SUP_OVERHEAD: Gerente General USD 4.000, Director de Expansión USD 3.000, Coordinador de Mercadeo USD 1.000, Analista de Operaciones USD 500, Supervisor de Zona USD 1.200 (1 por cada 10 tiendas). Nómina de tienda canónica de SUP_OPEX: línea 'Administrador / cajero' USD 400, 'Operario de cocina' USD 250, 'Ensamblador / despacho' USD 300. Carga laboral patronal: 40%. El presupuesto de overhead parte en 8% de ingresos y se diluye a 4% en el Año 7 — baja en porcentaje pero crece en valor absoluto.</t>
  </si>
  <si>
    <t>Nota canónica — Gerente de Operaciones</t>
  </si>
  <si>
    <t>El Gerente de Operaciones NO figura como línea nominal en SUP_OVERHEAD. Se financia con la partida corporativa adicional (destino explícito: 'nuevos cargos'). Ingreso propuesto: Año 3 (cadena &gt;27 PDV, 3 supervisores activos), relevando al Gerente General de la operación diaria. Salario propuesto: USD 3.000/mes.</t>
  </si>
  <si>
    <t>Nómina de PDV vs. overhead</t>
  </si>
  <si>
    <t>Los cargos de tienda (Administrador, Cajero, Operario) NO computan en el overhead corporativo: son nómina del P&amp;L de cada punto de venta conforme a SUP_OPEX. Sus perfiles se incluyen en este manual para completar el sistema de selección, pero sus costos viven en el modelo de cada tienda, no en el cronograma de estructura corporativa.</t>
  </si>
  <si>
    <t>Cómo usar este archivo</t>
  </si>
  <si>
    <t>RESUMEN: maestro de cargos y salarios (celdas azules = editables; cascada completa). AJUSTE_OVERHEAD: inserción en el tiempo de los cargos adelantados al piloto — base para ajustar SUP_OVERHEAD en las proyecciones. CRONOGRAMA: contratación por año vinculada a aperturas. Una hoja por perfil con estándar de búsqueda ejecutiva.</t>
  </si>
  <si>
    <t>Regla de consistencia perfil–salario</t>
  </si>
  <si>
    <t>Cada perfil está deliberadamente calibrado a lo que su salario compra en el mercado venezolano dolarizado de 2026. Donde el salario es junior, el perfil exige potencial verificado por prueba, no trayectoria. Donde el salario es cuartil superior, el perfil exige trayectoria multiunidad probada en el país. Ningún perfil pide credenciales que su banda no pueda pagar.</t>
  </si>
  <si>
    <t>Adición v3 — Personal de planta y organigrama</t>
  </si>
  <si>
    <t>Se incorporan los tres cargos de planta — Ingeniero de Planta (USD 2.000), Ingeniero de Calidad (USD 900) y Operario de Planta (USD 250) — con carga parafiscal del 40% y HCM canónico (100/35/20), en espejo exacto de la hoja SUP_PLANTA_OPEX del modelo financiero v4: plantilla TOTAL por fase 12/20/32/40 operarios y 1/1/2/2 ingenieros de calidad, MOD+MOI de 8.635/11.595/17.330/20.290 USD/mes en las cuatro fases (91,65 → 549,9 t/mes), calendario por fase a fin de año (1·2·2·3·3·3·4·4·4·4) y verificación de fórmulas contra el modelo. Se agrega el ORGANIGRAMA integral (corporativo + planta + tienda). La nómina de planta ya está dentro del costo fijo de transformación de las proyecciones v4 — esta versión gobierna la contratación, sin doble conteo.</t>
  </si>
  <si>
    <t>MAESTRO DE CARGOS Y SALARIOS — ESTRUCTURA MOY'S (v2)</t>
  </si>
  <si>
    <t>Azul = celda editable (input) · Negro = fórmula · Verde = vínculo a otra hoja · Ámbar = propuesta VentureMe (no canónica del modelo). Los perfiles y el cronograma leen los salarios de esta hoja.</t>
  </si>
  <si>
    <t>Carga laboral patronal (canónica del modelo)</t>
  </si>
  <si>
    <t>A · ESTRUCTURA CORPORATIVA (computa en overhead)</t>
  </si>
  <si>
    <t>Cargo</t>
  </si>
  <si>
    <t>Nivel</t>
  </si>
  <si>
    <t>Etapa de ingreso</t>
  </si>
  <si>
    <t>Salario base
USD/mes</t>
  </si>
  <si>
    <t>Carga 40%
USD/mes</t>
  </si>
  <si>
    <t>Costo total
empresa USD/mes</t>
  </si>
  <si>
    <t>Fuente del salario</t>
  </si>
  <si>
    <t>Banda de mercado
Venezuela 2026</t>
  </si>
  <si>
    <t>Gerente General</t>
  </si>
  <si>
    <t>Dirección</t>
  </si>
  <si>
    <t>Preoperativo — Mes 1 (Año 1)</t>
  </si>
  <si>
    <t>Modelo financiero SUP_OVERHEAD (canónico)</t>
  </si>
  <si>
    <t>USD 3.000 – 5.500</t>
  </si>
  <si>
    <t>Gerente de Operaciones</t>
  </si>
  <si>
    <t>Gerencia media-alta</t>
  </si>
  <si>
    <t>Año 3 (cadena &gt; 27 PDV)</t>
  </si>
  <si>
    <t>Propuesta VentureMe — financiado por partida corporativa adicional</t>
  </si>
  <si>
    <t>USD 2.500 – 4.000</t>
  </si>
  <si>
    <t>Director de Expansión</t>
  </si>
  <si>
    <t>Coordinador de Mercadeo</t>
  </si>
  <si>
    <t>Coordinación</t>
  </si>
  <si>
    <t>USD 800 – 1.500</t>
  </si>
  <si>
    <t>Analista de Operaciones</t>
  </si>
  <si>
    <t>Analista</t>
  </si>
  <si>
    <t>USD 400 – 700</t>
  </si>
  <si>
    <t>Supervisor de Zona</t>
  </si>
  <si>
    <t>Supervisión multiunidad</t>
  </si>
  <si>
    <t>Año 2 (al superar 10 PDV) — 1 por cada 10 tiendas</t>
  </si>
  <si>
    <t>USD 900 – 1.500</t>
  </si>
  <si>
    <t>Coordinador de Entrenamiento</t>
  </si>
  <si>
    <t>Preoperativo — Mes −1 (Año 1, piloto) — AJUSTE DE DIRECCIÓN</t>
  </si>
  <si>
    <t>Propuesta VentureMe — ajuste de overhead (ver AJUSTE_OVERHEAD)</t>
  </si>
  <si>
    <t>USD 1.000 – 1.600</t>
  </si>
  <si>
    <t>Analista de RRHH y Selección</t>
  </si>
  <si>
    <t>USD 600 – 1.000</t>
  </si>
  <si>
    <t>Jefe de Calidad y Auditoría</t>
  </si>
  <si>
    <t>Jefatura</t>
  </si>
  <si>
    <t>Año 2 (partida corporativa)</t>
  </si>
  <si>
    <t>Propuesta VentureMe — partida corporativa (calidad y auditoría)</t>
  </si>
  <si>
    <t>USD 1.200 – 2.000</t>
  </si>
  <si>
    <t>Contralor</t>
  </si>
  <si>
    <t>Jefatura senior</t>
  </si>
  <si>
    <t>Año 3 (partida corporativa)</t>
  </si>
  <si>
    <t>Propuesta VentureMe — partida corporativa (contraloría)</t>
  </si>
  <si>
    <t>USD 1.800 – 3.000</t>
  </si>
  <si>
    <t>B · STAFF DE PUNTO DE VENTA (NO computa en overhead — nómina del P&amp;L de cada PDV, SUP_OPEX)</t>
  </si>
  <si>
    <t>Administrador de Punto de Venta</t>
  </si>
  <si>
    <t>Mando de tienda</t>
  </si>
  <si>
    <t>Con cada apertura (1 por ventana y dine-in; 3 en flagship junto a cajeros)</t>
  </si>
  <si>
    <t>Modelo financiero SUP_OPEX — línea 'Administrador / cajero' (canónico)</t>
  </si>
  <si>
    <t>USD 300 – 500</t>
  </si>
  <si>
    <t>Cajero</t>
  </si>
  <si>
    <t>Operativo de tienda</t>
  </si>
  <si>
    <t>Dine-in de alto volumen y flagship (en ventana la caja la opera el Administrador)</t>
  </si>
  <si>
    <t>Propuesta VentureMe — financiado dentro de la línea canónica 'Administrador / cajero' de SUP_OPEX</t>
  </si>
  <si>
    <t>USD 250 – 350</t>
  </si>
  <si>
    <t>Operario de Punto de Venta</t>
  </si>
  <si>
    <t>Con cada apertura (3 por ventana y dine-in; 8 en flagship)</t>
  </si>
  <si>
    <t>Modelo financiero SUP_OPEX — línea 'Operario de cocina' (canónico); estación de ensamble/despacho USD 300</t>
  </si>
  <si>
    <t>USD 200 – 300</t>
  </si>
  <si>
    <t>Dotación canónica por formato (SUP_OPEX): VENTANA — 1 administrador/cajero + 3 operarios de cocina + 1 ensamblador/despacho · DINE-IN — igual + 1 aseo de salón · FLAGSHIP — 1 gerente de tienda (USD 800) + 3 administrador/cajero + 8 operarios + 4 ensamble/despacho + 3 aseo + 2 coordinadores drive-thru/delivery (USD 350).</t>
  </si>
  <si>
    <t>Verificación contra el modelo — piso del día 1 (SIN los cargos adelantados)</t>
  </si>
  <si>
    <t>Subtotal salarios estructura mínima original día 1 (GG + Dir. Expansión + Coord. Mercadeo + Analista Ops)</t>
  </si>
  <si>
    <t>Debe ser USD 8.500 (SUP_OVERHEAD)</t>
  </si>
  <si>
    <t>Piso mensual cargado original + tecnología (USD 675/mes)</t>
  </si>
  <si>
    <t>Debe ser USD 12.575 = estructura mínima mes 1 del modelo vigente</t>
  </si>
  <si>
    <t>NUEVO piso día 1 con ajuste de Dirección (+ Coord. Entrenamiento + Analista RRHH y Selección)</t>
  </si>
  <si>
    <t>Base del ajuste a SUP_OVERHEAD — ver hoja AJUSTE_OVERHEAD</t>
  </si>
  <si>
    <t>C · PERSONAL DE PLANTA LAS TEJERÍAS (NO computa en overhead — nómina fija de planta / costo de producción)</t>
  </si>
  <si>
    <t>Ingeniero de Planta</t>
  </si>
  <si>
    <t>Jefatura técnica</t>
  </si>
  <si>
    <t>Preoperativo — Mes −2 (montaje y puesta en marcha de planta)</t>
  </si>
  <si>
    <t>Modelo financiero SUP_PLANTA_OPEX (canónico, Dirección 20-ago) — HCM USD 100/mes ya incluido en el modelo</t>
  </si>
  <si>
    <t>USD 1.800 – 2.800</t>
  </si>
  <si>
    <t>Ingeniero de Calidad</t>
  </si>
  <si>
    <t>Analista técnico</t>
  </si>
  <si>
    <t>Preoperativo — Mes −1 · 2º ingeniero al pasar a 2 turnos (Fase 3 — canónico)</t>
  </si>
  <si>
    <t>Modelo financiero SUP_PLANTA_OPEX (canónico, Dirección 20-ago) — HCM USD 35/mes ya incluido en el modelo</t>
  </si>
  <si>
    <t>USD 700 – 1.200</t>
  </si>
  <si>
    <t>Operario de Planta</t>
  </si>
  <si>
    <t>Operativo de planta</t>
  </si>
  <si>
    <t>Con el arranque — plantilla TOTAL por fase: 12 / 20 / 32 / 40 (ver DOTACION_PLANTA)</t>
  </si>
  <si>
    <t>Modelo financiero SUP_PLANTA_OPEX (canónico, Dirección 19-ago) — HCM USD 20/mes ya incluido en el modelo</t>
  </si>
  <si>
    <t>Nota canónica (actualizada al modelo v4): la nómina de planta YA ESTÁ INSERTADA en las proyecciones — hoja SUP_PLANTA_OPEX, con MOD+MOI por fase de USD 8.635 / 11.595 / 17.330 / 20.290 mensuales (salarios × 1,4 de carga parafiscal + HCM de 100/35/20 sin carga), renta de nave (200→700 m² a USD 5/m²), CIF y capital de trabajo. Esta sección refleja esos valores canónicos; la hoja DOTACION_PLANTA de este archivo es el espejo verificado de la plantilla por fase. El costo variable de proceso por pieza no incluye esta nómina: no hay doble conteo.</t>
  </si>
  <si>
    <t>ORGANIGRAMA — CADENA MOY'S · ESTRUCTURA COMPLETA (CORPORATIVO + PLANTA + TIENDA)</t>
  </si>
  <si>
    <t>Estado a régimen del plan (Años 3+ con todos los cargos activos). Entre paréntesis: salario base USD/mes y año de ingreso. Colores: azul marino = canónico SUP_OVERHEAD · ámbar = propuesta VentureMe / partida corporativa · verde = planta (nómina de producción) · gris = tienda (P&amp;L del PDV).</t>
  </si>
  <si>
    <t>JHS AGROINDUSTRIA — PRESIDENCIA (Jorge Silva)</t>
  </si>
  <si>
    <t>│</t>
  </si>
  <si>
    <t>DIRECCIÓN DE NUEVOS NEGOCIOS JHS</t>
  </si>
  <si>
    <t>◄ Escalamiento a Presidencia solo: flagship · lotes · capital</t>
  </si>
  <si>
    <t>GERENTE GENERAL MOY'S  ($4.000 · Año 1 preoperativo)
Responsable de la planeación de la demanda (modelo de pedidos automáticos)</t>
  </si>
  <si>
    <t>GERENTE DE OPERACIONES
($3.000 · Año 3)
Partida corporativa</t>
  </si>
  <si>
    <t>DIRECTOR DE EXPANSIÓN
($3.000 · Año 1)</t>
  </si>
  <si>
    <t>COORD. DE MERCADEO
($1.000 · Año 1)</t>
  </si>
  <si>
    <t>COORD. DE ENTRENAMIENTO
($1.200 · Año 1 piloto ★)</t>
  </si>
  <si>
    <t>ANALISTA DE OPERACIONES
($500 · Año 1)
Tramita pedidos automáticos</t>
  </si>
  <si>
    <t>ANALISTA RRHH Y SELECCIÓN
($800 · Año 1 piloto ★)
Línea adm. Contralor Año 3+</t>
  </si>
  <si>
    <t>JEFE DE CALIDAD Y AUDITORÍA
($1.500 · Año 2)
Partida corporativa</t>
  </si>
  <si>
    <t>CONTRALOR
($2.000 · Año 3)
Doble línea: GG + CFO JHS ⇢</t>
  </si>
  <si>
    <t>⇢ CFO JHS (línea funcional)</t>
  </si>
  <si>
    <t>INGENIERO DE PLANTA
($2.000 · Mes −2)
Nómina de planta</t>
  </si>
  <si>
    <t>SUPERVISORES DE ZONA (hasta 8)
($1.200 c/u · desde Año 2)
1 por cada 10 tiendas · fuente preferente: Admin. PDV ascendido</t>
  </si>
  <si>
    <t>OPERARIOS DE PLANTA
($250 c/u)
12 F1 → 20 F2 → 32 F3 → 40 F4
(canónico SUP_PLANTA_OPEX)</t>
  </si>
  <si>
    <t>ADMINISTRADORES DE PDV
($400 · uno por tienda — 76)
P&amp;L de tienda</t>
  </si>
  <si>
    <t>CAJEROS ($300) ·
OPERARIOS DE PDV ($250)
Dotación SUP_OPEX por formato</t>
  </si>
  <si>
    <t>★ = cargos adelantados a la fase 1 del piloto por ajuste de Dirección (base AJUSTE_OVERHEAD).</t>
  </si>
  <si>
    <t>TOTALES DE ESTRUCTURA A RÉGIMEN (vínculos vivos)</t>
  </si>
  <si>
    <t>Costo mensual cargado estructura corporativa (estructura completa del Año 3: 10 cargos + 4 supervisores de zona; sin tecnología)</t>
  </si>
  <si>
    <t>MOD + MOI de planta (Fase 2 — Años 2-3, canónico)</t>
  </si>
  <si>
    <t>AJUSTE DE OVERHEAD — INSERCIÓN EN EL TIEMPO DE LOS CARGOS ADELANTADOS AL PILOTO</t>
  </si>
  <si>
    <t>Base para el ajuste de SUP_OVERHEAD en las proyecciones financieras. Ajuste de Dirección: Coordinador de Entrenamiento y Analista de RRHH y Selección pasan del Año 4 al preoperativo (Mes −1 del Año 1).</t>
  </si>
  <si>
    <t>1 · CAMBIO EN LA ESTRUCTURA MÍNIMA DEL DÍA 1</t>
  </si>
  <si>
    <t>Estructura mínima vigente en el modelo (4 cargos cargados + tecnología)</t>
  </si>
  <si>
    <t>(+) Coordinador de Entrenamiento — salario cargado</t>
  </si>
  <si>
    <t>(+) Analista de RRHH y Selección — salario cargado</t>
  </si>
  <si>
    <t>NUEVA estructura mínima del día 1 (para SUP_OVERHEAD)</t>
  </si>
  <si>
    <t>AJUSTE MENSUAL AL PISO (los dos cargos, cargados)</t>
  </si>
  <si>
    <t>2 · SERIE ANUAL DEL AJUSTE (para insertar en las proyecciones)</t>
  </si>
  <si>
    <t>Concepto</t>
  </si>
  <si>
    <t>Año 1</t>
  </si>
  <si>
    <t>Año 2</t>
  </si>
  <si>
    <t>Año 3</t>
  </si>
  <si>
    <t>Año 4</t>
  </si>
  <si>
    <t>Año 5</t>
  </si>
  <si>
    <t>Año 6</t>
  </si>
  <si>
    <t>Año 7</t>
  </si>
  <si>
    <t>Año 8</t>
  </si>
  <si>
    <t>Año 9</t>
  </si>
  <si>
    <t>Año 10</t>
  </si>
  <si>
    <t>Cronograma anterior (ingreso de ambos cargos en Año 4) — costo mensual cargado</t>
  </si>
  <si>
    <t>Cronograma ajustado (ingreso en Mes −1 del Año 1) — costo mensual cargado</t>
  </si>
  <si>
    <t>Δ AJUSTE MENSUAL vs. cronograma anterior</t>
  </si>
  <si>
    <t>Δ AJUSTE ANUAL (12 meses) — línea a sumar al overhead de las proyecciones</t>
  </si>
  <si>
    <t>Instrucción de inserción en Proyecciones_Consolidadas (SUP_OVERHEAD): agregar dos líneas editables a la sección '1. Estructura mínima corporativa — desde el día 1' (Coordinador de Entrenamiento y Analista de RRHH y Selección, con vínculo a esta hoja o valores equivalentes). El subtotal de salarios de estructura pasa de USD 8.500 a USD 10.500 y el piso cargado + tecnología de USD 12.575 a USD 15.375. No se modifica el % de overhead por año.</t>
  </si>
  <si>
    <t>Efecto esperado en el modelo: como el overhead del mes = MAX(estructura mínima, % del año × ingresos), el ajuste solo impacta el flujo en los meses donde la estructura mínima es la restricción activa (esencialmente el preoperativo y el Año 1, y parcialmente el Año 2). Desde que el presupuesto por % de ingresos supera el nuevo piso, el ajuste se absorbe dentro del mismo % sin costo incremental: lo que cambia es la composición de la partida corporativa (dos cargos fijos en lugar de gasto discrecional de entrenamiento y selección tercerizados).</t>
  </si>
  <si>
    <t>El adelanto elimina además el hito de contratación del Año 4 de ambos cargos en el cronograma anterior; los perfiles del Año 4 quedan sin contrataciones nuevas salvo el 5º supervisor de zona.</t>
  </si>
  <si>
    <t>DOTACIÓN DE PLANTA LAS TEJERÍAS — ESPEJO CANÓNICO DE SUP_PLANTA_OPEX (MODELO v4)</t>
  </si>
  <si>
    <t>Plantilla TOTAL por fase (no por turno): Fase 1 = 1 turno multitarea. Capacidades: F1 91,65 · F2 183,3 · F3 366,6 · F4 549,9 t/mes. MOD+MOI = salarios × (1+40%) + HCM (HCM sin carga). Azul = editable · Verde = vínculo.</t>
  </si>
  <si>
    <t>1 · SALARIOS Y HCM (vínculo a RESUMEN; tarifas HCM canónicas del modelo)</t>
  </si>
  <si>
    <t>Salario
USD/mes</t>
  </si>
  <si>
    <t>HCM
USD/mes</t>
  </si>
  <si>
    <t>Cargado + HCM
USD/mes</t>
  </si>
  <si>
    <t>2 · PLANTILLA POR FASE (headcount TOTAL — canónico SUP_PLANTA_OPEX, editable)</t>
  </si>
  <si>
    <t>Cargo / Fase</t>
  </si>
  <si>
    <t>FASE 1
(91,65 t)</t>
  </si>
  <si>
    <t>FASE 2
(183,3 t)</t>
  </si>
  <si>
    <t>FASE 3
(366,6 t)</t>
  </si>
  <si>
    <t>FASE 4
(549,9 t)</t>
  </si>
  <si>
    <t>Nota</t>
  </si>
  <si>
    <t>2º ingeniero al pasar a 2 turnos (Fase 3) — canónico</t>
  </si>
  <si>
    <t>Operarios (multiproceso al inicio)</t>
  </si>
  <si>
    <t>F1: 1 turno multitarea (recepción/despiece, marinado, apanado, fritura, horno/IQF, empaque, despacho, saneamiento)</t>
  </si>
  <si>
    <t>MOD + MOI DE PLANTA (USD/mes) — fórmula verificada contra el modelo</t>
  </si>
  <si>
    <t>Debe dar 8.635 / 11.595 / 17.330 / 20.290 (SUP_PLANTA_OPEX §2)</t>
  </si>
  <si>
    <t>Costo fijo total de planta por fase (referencia modelo: MOD + renta nave + servicios + mantenimiento)</t>
  </si>
  <si>
    <t>Nave 200/350/550/700 m² a $5/m² + servicios + mant. 1,5% y seguros 1% anual</t>
  </si>
  <si>
    <t>3 · CALENDARIO POR AÑO (fase a fin de año canónica de PROD_DEMANDA v4)</t>
  </si>
  <si>
    <t>Fase de planta a fin de año (PROD_DEMANDA v4 — canónico)</t>
  </si>
  <si>
    <t>Operarios de planta (headcount por fase)</t>
  </si>
  <si>
    <t>Ingenieros de Calidad (headcount por fase)</t>
  </si>
  <si>
    <t>Ingeniero de Planta (headcount)</t>
  </si>
  <si>
    <t>HEADCOUNT TOTAL DE PLANTA</t>
  </si>
  <si>
    <t>MOD + MOI DE PLANTA POR AÑO (USD/mes — vínculo a la tabla 2)</t>
  </si>
  <si>
    <t>Costo anual de nómina de planta (12 meses)</t>
  </si>
  <si>
    <t>Toneladas promedio/mes del modelo v4 (referencia PROD_DEMANDA)</t>
  </si>
  <si>
    <t>Nómina de planta por tonelada procesada (USD/t — productividad)</t>
  </si>
  <si>
    <t>Consistencia con el modelo v4: la plantilla, salarios, HCM (100/35/20) y la fórmula MOD+MOI de esta hoja son espejo de SUP_PLANTA_OPEX §1–2; el calendario usa la fase a fin de año de PROD_DEMANDA v4 (1·2·2·3·3·3·4·4·4·4). La nómina de planta YA ESTÁ dentro del costo fijo de transformación de las proyecciones — esta hoja sirve para gobernar la contratación (cuándo entra cada headcount), no para insertar costos nuevos.</t>
  </si>
  <si>
    <t>Turnos: la Fase 1 opera con 1 turno multitarea de 12 operarios polivalentes (todas las estaciones); el paso formal a 2 turnos ocurre con la Fase 3, que es cuando entra el 2º Ingeniero de Calidad (liberación de lotes en ambos turnos). Entre fases, el Ingeniero de Planta administra la programación con la plantilla de la fase vigente.</t>
  </si>
  <si>
    <t>Regla de contratación por fase: cada salto de plantilla (12→20→32→40) se ejecuta con la ampliación de capacidad correspondiente, reclutado por el Analista de RRHH y Selección con 6 semanas de anticipación y certificado en estaciones antes del arranque de la fase — misma disciplina que las aperturas de PDV.</t>
  </si>
  <si>
    <t>CRONOGRAMA DE CONTRATACIÓN VINCULADO AL PLAN DE APERTURAS (76 PDV · 6 ETAPAS · 10 AÑOS) — v2</t>
  </si>
  <si>
    <t>Aperturas según Plan_Aperturas_MOYS_v3. Headcount corporativo al cierre de cada año (staff de PDV no computa: es nómina del P&amp;L de tienda). Supervisores por fórmula canónica: 1 por cada 10 tiendas al superar el umbral.</t>
  </si>
  <si>
    <t>Tiendas por supervisor (canónico)</t>
  </si>
  <si>
    <t>Umbral sin supervisores (PDV con reporte directo)</t>
  </si>
  <si>
    <t>Etapa del plan</t>
  </si>
  <si>
    <t>E1 Piloto</t>
  </si>
  <si>
    <t>E2A Densif. C/D</t>
  </si>
  <si>
    <t>E2B Transv. A/B</t>
  </si>
  <si>
    <t>E3 Satélites</t>
  </si>
  <si>
    <t>E4 Aragua</t>
  </si>
  <si>
    <t>E5 Valencia</t>
  </si>
  <si>
    <t>E6 Nacional</t>
  </si>
  <si>
    <t>Aperturas del año (Plan v3)</t>
  </si>
  <si>
    <t>PDV acumulado (cierre de año)</t>
  </si>
  <si>
    <t>Supervisores de zona requeridos (fórmula canónica)</t>
  </si>
  <si>
    <t>HEADCOUNT CORPORATIVO AL CIERRE DE CADA AÑO (Entrenamiento y RRHH-Selección adelantados al piloto — ajuste de Dirección)</t>
  </si>
  <si>
    <t>Supervisor de Zona (= fórmula canónica)</t>
  </si>
  <si>
    <t>Coordinador de Entrenamiento — ADELANTADO AL PILOTO</t>
  </si>
  <si>
    <t>Analista de RRHH y Selección — ADELANTADO AL PILOTO</t>
  </si>
  <si>
    <t>TOTAL headcount corporativo</t>
  </si>
  <si>
    <t>COSTO MENSUAL CARGADO DE LA ESTRUCTURA (run-rate al cierre de año, USD; incluye carga patronal vía RESUMEN)</t>
  </si>
  <si>
    <t>Costo salarial cargado de estructura corporativa</t>
  </si>
  <si>
    <t>Tecnología recurrente (SUP_TECNOLOGIA)</t>
  </si>
  <si>
    <t>ESTRUCTURA CORPORATIVA TOTAL / MES</t>
  </si>
  <si>
    <t>% de overhead permitido del año (canónico, se diluye 8%→4%)</t>
  </si>
  <si>
    <t>Overhead corporativo disponible fin de año (modelo, escenario medio Capa 1–3) — referencia</t>
  </si>
  <si>
    <t>Estructura como % del overhead disponible</t>
  </si>
  <si>
    <t>Partida restante para calidad, auditoría, programas</t>
  </si>
  <si>
    <t>Lectura: con el adelanto de los dos cargos, la estructura del Año 1 sube al nuevo piso de la hoja AJUSTE_OVERHEAD y sigue dentro del techo del modelo; en años posteriores el ajuste se absorbe dentro del % del año (cambia composición, no monto). La referencia de overhead disponible proviene del escenario medio del modelo financiero; con el plan estratégico completo de 76 PDV el presupuesto disponible es mayor, por lo que la validación es conservadora.</t>
  </si>
  <si>
    <t>HITOS DE CONTRATACIÓN — SECUENCIA OPERATIVA VINCULADA A APERTURAS</t>
  </si>
  <si>
    <t>Cargo / posición</t>
  </si>
  <si>
    <t>Nº</t>
  </si>
  <si>
    <t>Momento de contratación</t>
  </si>
  <si>
    <t>Disparador (trigger)</t>
  </si>
  <si>
    <t>Vínculo con aperturas</t>
  </si>
  <si>
    <t>1</t>
  </si>
  <si>
    <t>Mes −2 a Mes 1 (preoperativo)</t>
  </si>
  <si>
    <t>Firma del proyecto y arranque de obra del piloto</t>
  </si>
  <si>
    <t>Antes de la apertura del PDV 1</t>
  </si>
  <si>
    <t>Arranque del pipeline inmobiliario de las 10 esquinas del piloto</t>
  </si>
  <si>
    <t>Mes −1 (preoperativo) — AJUSTE DE DIRECCIÓN</t>
  </si>
  <si>
    <t>Montaje de la tienda-escuela y certificación de las 10 dotaciones del piloto: la replicabilidad rápida del proyecto exige el sistema de entrenamiento instalado antes de la primera apertura</t>
  </si>
  <si>
    <t>Antes de la apertura del PDV 1; certifica cada dotación del piloto</t>
  </si>
  <si>
    <t>Reclutamiento y selección masiva de las dotaciones del piloto y administración de la nómina desde el primer ingreso</t>
  </si>
  <si>
    <t>Mes −1 a Mes 1</t>
  </si>
  <si>
    <t>Lanzamiento de marca MOY'S y plan ECOZ del piloto</t>
  </si>
  <si>
    <t>Mes 1</t>
  </si>
  <si>
    <t>Puesta en marcha del tablero operativo diario y del modelo preestablecido de pedidos automáticos a planta y proveedores</t>
  </si>
  <si>
    <t>Con la apertura del PDV 1</t>
  </si>
  <si>
    <t>Supervisores de Zona (1º–3º)</t>
  </si>
  <si>
    <t>3</t>
  </si>
  <si>
    <t>Año 2 — trimestres 1, 2 y 4</t>
  </si>
  <si>
    <t>Cruce del umbral de 10 PDV; cada supervisor entra un mes antes de completarse su décima tienda. Fuente preferente: administradores de PDV ascendidos</t>
  </si>
  <si>
    <t>Aperturas 11, 18 y 25 (PDV acumulado 27)</t>
  </si>
  <si>
    <t>Año 2 — trimestre 2</t>
  </si>
  <si>
    <t>Partida corporativa adicional ya cubre el cargo; red con producto terminado en planta en plena densificación</t>
  </si>
  <si>
    <t>Apertura ~PDV 18</t>
  </si>
  <si>
    <t>Año 3 — trimestre 1</t>
  </si>
  <si>
    <t>Cadena supera 27 PDV con 3 supervisores activos; el GG entrega la operación diaria y se concentra en estrategia, flagship y P&amp;L consolidado</t>
  </si>
  <si>
    <t>Inicio de Etapa 2B (transversalización A/B)</t>
  </si>
  <si>
    <t>Año 3 — trimestre 2</t>
  </si>
  <si>
    <t>Tres rutas logísticas y más de 30 PDV exigen contraloría de inventarios, mermas y conciliación planta–PDV</t>
  </si>
  <si>
    <t>Apertura ~PDV 32</t>
  </si>
  <si>
    <t>Supervisor de Zona (4º)</t>
  </si>
  <si>
    <t>Año 3 — trimestre 3</t>
  </si>
  <si>
    <t>Cruce del umbral de 30 PDV</t>
  </si>
  <si>
    <t>Apertura PDV 31–38</t>
  </si>
  <si>
    <t>Supervisor de Zona (5º)</t>
  </si>
  <si>
    <t>Año 4 — trimestre 3</t>
  </si>
  <si>
    <t>Cruce del umbral de 40 PDV</t>
  </si>
  <si>
    <t>Apertura PDV 41–46</t>
  </si>
  <si>
    <t>Supervisor de Zona (6º)</t>
  </si>
  <si>
    <t>Año 5 — trimestre 2</t>
  </si>
  <si>
    <t>Cruce del umbral de 50 PDV; primera zona fuera de Gran Caracas (eje Aragua)</t>
  </si>
  <si>
    <t>Etapa 4 — Aragua</t>
  </si>
  <si>
    <t>Supervisor de Zona (7º)</t>
  </si>
  <si>
    <t>Año 7 — trimestre 2</t>
  </si>
  <si>
    <t>Cruce del umbral de 60 PDV; zona Valencia metro</t>
  </si>
  <si>
    <t>Etapa 5 — Valencia</t>
  </si>
  <si>
    <t>Supervisor de Zona (8º)</t>
  </si>
  <si>
    <t>Año 9 — trimestre 2</t>
  </si>
  <si>
    <t>Cruce del umbral de 70 PDV; corredor nacional (condicionado al CD Valencia)</t>
  </si>
  <si>
    <t>Etapa 6 — Nacional</t>
  </si>
  <si>
    <t>Dotaciones de PDV (Administrador, Cajero, Operarios)</t>
  </si>
  <si>
    <t>s/plan</t>
  </si>
  <si>
    <t>Con cada apertura — ciclo de 6 semanas antes del día 1</t>
  </si>
  <si>
    <t>Reclutamiento local por el Analista de RRHH y Selección; certificación de estaciones por el Coordinador de Entrenamiento; la dotación no computa en overhead: es nómina del P&amp;L de cada PDV (SUP_OPEX)</t>
  </si>
  <si>
    <t>Toda apertura del plan (76 PDV + flagship)</t>
  </si>
  <si>
    <t>PERFIL DE CARGO — GERENTE GENERAL</t>
  </si>
  <si>
    <t>Cadena MOY'S · JHS Agroindustria · Estándar de búsqueda ejecutiva VentureMe · Confidencial · v2</t>
  </si>
  <si>
    <t>1 · IDENTIFICACIÓN DEL CARGO</t>
  </si>
  <si>
    <t>Título del cargo</t>
  </si>
  <si>
    <t>Gerente General — Cadena MOY'S</t>
  </si>
  <si>
    <t>Área / unidad</t>
  </si>
  <si>
    <t>Dirección General de la unidad de negocio QSR (JHS Agroindustria)</t>
  </si>
  <si>
    <t>Reporta a</t>
  </si>
  <si>
    <t>Dirección de Nuevos Negocios de JHS Agroindustria. Escalamiento a Presidencia únicamente para las decisiones reservadas a ese nivel: flagship, compra de lotes y asignación de capital.</t>
  </si>
  <si>
    <t>Supervisa a</t>
  </si>
  <si>
    <t>Director de Expansión, Coordinador de Mercadeo, Coordinador de Entrenamiento, Analista de Operaciones, Analista de RRHH y Selección y, hasta el Año 3, la operación de PDV vía supervisores de zona. Desde el Año 3 el Gerente de Operaciones asume la operación diaria y le reporta.</t>
  </si>
  <si>
    <t>Ubicación</t>
  </si>
  <si>
    <t>Caracas (base), con presencia semanal en PDV y planta Las Tejerías; desde el Año 5, corredor Caracas–Maracay–Valencia</t>
  </si>
  <si>
    <t>Preoperativo — Mes −2 a Mes 1 del Año 1 (primer cargo contratado del proyecto)</t>
  </si>
  <si>
    <t>Tipo de contratación</t>
  </si>
  <si>
    <t>Contrato a tiempo indeterminado, dedicación exclusiva, período de prueba 90 días</t>
  </si>
  <si>
    <t>2 · PROPÓSITO DEL CARGO</t>
  </si>
  <si>
    <t>Misión</t>
  </si>
  <si>
    <t>Construir y dirigir la cadena MOY'S desde cero hasta la red completa del plan a 10 años: responder ante la Dirección de Nuevos Negocios por el P&amp;L consolidado de la unidad, la ejecución del plan de aperturas, la coherencia del modelo hard discount (precio–volumen–costo), la planeación de la demanda de las tiendas y la interfaz con la plataforma agroindustrial de JHS (precio de transferencia del pollo, abasto desde planta). En los primeros dos años es un gerente 'manos en la masa': dirige directamente la operación de las primeras tiendas sin capas intermedias.</t>
  </si>
  <si>
    <t>3 · RESPONSABILIDADES CLAVE</t>
  </si>
  <si>
    <t>1. Responder ante la Dirección de Nuevos Negocios por el cumplimiento presupuestal integral de la cadena: ingresos, margen, EBITDA por tienda y de red, y disciplina del presupuesto de overhead aprobado para cada año.</t>
  </si>
  <si>
    <t>2. Ser el responsable de la planeación de la demanda de las tiendas mediante el modelo preestablecido de pedidos automáticos a planta y proveedores: aprueba los parámetros del modelo (curvas por PDV, estacionalidad, mínimos y máximos), supervisa su ejecución por el Analista de Operaciones y arbitra las excepciones.</t>
  </si>
  <si>
    <t>3. Ejecutar el plan de aperturas en sus 6 etapas junto al Director de Expansión: aprobar esquinas, secuencias y calendarios; escalar a Presidencia solo las decisiones de flagship y compra de lotes.</t>
  </si>
  <si>
    <t>4. Dirigir la operación diaria de la red durante los Años 1–2 (reporte directo de tiendas hasta el umbral canónico; vía supervisores de zona en adelante) y entregar la función al Gerente de Operaciones en el Año 3 con manuales, indicadores y rutinas ya estabilizados.</t>
  </si>
  <si>
    <t>5. Custodiar la disciplina hard discount: menú corto, precio único transversal A/B/C/D, costos de servicio eliminados; vetar cualquier iniciativa que agregue costo de servicio sin volumen que lo pague.</t>
  </si>
  <si>
    <t>6. Negociar y administrar el precio de transferencia del pollo con JHS (palanca principal de margen del modelo) y los acuerdos de abasto planta–PDV (producto par-fried horneado, cadena de frío).</t>
  </si>
  <si>
    <t>7. Aprobar la contratación y evaluar el desempeño del equipo corporativo; presidir el comité semanal de operaciones y el comité mensual de resultados.</t>
  </si>
  <si>
    <t>8. Administrar el presupuesto de overhead corporativo y la partida adicional (calidad, auditoría, contraloría, entrenamiento), garantizando que la estructura se mantenga dentro del techo presupuestal del año.</t>
  </si>
  <si>
    <t>9. Representar a MOY'S ante autoridades municipales y sanitarias y ante arrendadores institucionales.</t>
  </si>
  <si>
    <t>10. Reportar mensualmente a la Dirección de Nuevos Negocios con el tablero canónico del proyecto: ventas y volumen por PDV, cumplimiento presupuestal, mermas y avance de aperturas contra plan.</t>
  </si>
  <si>
    <t>4 · INDICADORES DE DESEMPEÑO (cumplimiento presupuestal y estándar — sin metas numéricas fijas)</t>
  </si>
  <si>
    <t>•  Cumplimiento presupuestal de EBITDA de red y por formato, medido contra el presupuesto anual aprobado</t>
  </si>
  <si>
    <t>•  Aperturas ejecutadas contra el plan anual y disciplina de CAPEX por apertura dentro del presupuesto</t>
  </si>
  <si>
    <t>•  Cumplimiento del margen presupuestado de la red y del techo de overhead del año</t>
  </si>
  <si>
    <t>•  Curva de maduración de cada cohorte de aperturas contra la proyección vigente del modelo</t>
  </si>
  <si>
    <t>•  Ejecución del ciclo de planeación de demanda: pedidos automáticos operando en toda la red, con nivel de servicio de abasto y excepciones dentro de lo definido por el comité</t>
  </si>
  <si>
    <t>•  Estabilidad y clima del equipo corporativo conforme a la meta anual que fije la Dirección</t>
  </si>
  <si>
    <t>5 · PERFIL DURO — REQUISITOS DE BÚSQUEDA</t>
  </si>
  <si>
    <t>Formación</t>
  </si>
  <si>
    <t>Licenciatura en Administración, Ingeniería Industrial, Economía o afín. Postgrado (especialización o MBA local — IESA, UNIMET, UCAB) deseable, no excluyente: en el mercado venezolano actual la trayectoria operativa pesa más que la credencial.</t>
  </si>
  <si>
    <t>Años de experiencia</t>
  </si>
  <si>
    <t>12–18 años totales; mínimo 6 años dirigiendo operaciones multiunidad de alimentos o retail en Venezuela, con al menos 3 años como Gerente General, Director de Operaciones o Gerente Nacional con P&amp;L completo a cargo.</t>
  </si>
  <si>
    <t>Experiencia específica exigida</t>
  </si>
  <si>
    <t>Haber operado redes multiunidad relevantes con P&amp;L por tienda; haber abierto locales de punta a punta (sitio, permisología, obra, apertura); manejo de nómina operativa numerosa; experiencia con planeación de demanda o abasto de perecederos; experiencia en el entorno venezolano post-2018 (dolarización transaccional, permisología municipal, volatilidad de servicios).</t>
  </si>
  <si>
    <t>Empresas fuente en Venezuela</t>
  </si>
  <si>
    <t>Arcos Dorados (McDonald's VE), KFC Venezuela, Church's Texas Chicken, Arturo's, Farmatodo, Excelsior Gama, Automercados Plaza's, Traki, Multimax, Empresas Polar (canal food service), Cines Unidos (concesiones), operadores de food court Sambil. Segunda fuente: venezolanos retornados con experiencia QSR en Colombia, Perú o Chile.</t>
  </si>
  <si>
    <t>Idiomas</t>
  </si>
  <si>
    <t>Español nativo. Inglés intermedio deseable (proveedores de equipos, benchmarks); no excluyente.</t>
  </si>
  <si>
    <t>Herramientas</t>
  </si>
  <si>
    <t>Dominio de P&amp;L y flujo de caja en Excel; POS multiunidad; modelos de reposición/pedido automático a nivel de usuario ejecutivo; tableros tipo Metabase/Power BI.</t>
  </si>
  <si>
    <t>6 · COMPETENCIAS CONDUCTUALES</t>
  </si>
  <si>
    <t>•  Liderazgo de terreno: dirige desde la tienda, no desde la oficina; cultura de gemba diario en los Años 1–2.</t>
  </si>
  <si>
    <t>•  Disciplina de costos extrema — el cargo es la encarnación del hard discount; perfil austero, incompatible con estilos 'corporate premium'.</t>
  </si>
  <si>
    <t>•  Capacidad de construir desde cero: tolerancia a ambigüedad, sin estructuras heredadas ni manuales previos.</t>
  </si>
  <si>
    <t>•  Pensamiento de sistema en abasto: entiende la cadena planta–logística–PDV como un solo flujo y defiende el modelo de pedidos automáticos frente a la improvisación de tienda.</t>
  </si>
  <si>
    <t>•  Negociación dura con proveedores y arrendadores en efectivo/divisas.</t>
  </si>
  <si>
    <t>•  Integridad verificable: manejará efectivo significativo en un entorno de control débil; referencias de al menos 3 empleadores y verificación patrimonial básica.</t>
  </si>
  <si>
    <t>•  Comunicación ejecutiva ante estructura familiar-empresarial (JHS): síntesis, números, sin adornos.</t>
  </si>
  <si>
    <t>7 · COMPENSACIÓN</t>
  </si>
  <si>
    <t>Salario base USD/mes</t>
  </si>
  <si>
    <t>Carga patronal (40%)</t>
  </si>
  <si>
    <t>Costo total empresa USD/mes</t>
  </si>
  <si>
    <t>Banda de mercado Venezuela 2026</t>
  </si>
  <si>
    <t>Esquema variable sugerido</t>
  </si>
  <si>
    <t>Bono anual objetivo de 2–3 salarios mensuales atado al cumplimiento presupuestal de EBITDA de red, al plan de aperturas y al margen presupuestado, en la ponderación que apruebe la Dirección de Nuevos Negocios; pagadero tras auditoría del CFO de JHS.</t>
  </si>
  <si>
    <t>Recomendación de evolución salarial (VentureMe)</t>
  </si>
  <si>
    <t>Se recomienda plantear al candidato, desde la oferta, una ruta de mejora salarial ligada al crecimiento de la cadena: a medida que el overhead proyectado crece en valor absoluto (aunque se diluye en porcentaje), la Dirección puede revisar el salario base del GG en hitos de escala del plan — por ejemplo al consolidar la densificación de Gran Caracas y al abrir el eje regional — siempre sin compromisos contractuales previos y estrictamente basado en resultados verificados contra presupuesto. Esta ruta es una herramienta de retención de bajo riesgo: comunica upside real sin obligar a la empresa.</t>
  </si>
  <si>
    <t>Beneficios de mercado</t>
  </si>
  <si>
    <t>HCM familiar (estándar competitivo indispensable en Venezuela), vehículo asignado o asignación de movilidad (imprescindible: supervisión de red en calle), telefonía y combustible.</t>
  </si>
  <si>
    <t>Calibración salario–perfil (Venezuela 2026)</t>
  </si>
  <si>
    <t>USD 4.000/mes base + variable + HCM + vehículo posiciona el paquete en el cuartil superior del mercado gerencial venezolano dolarizado, suficiente para atraer gerentes generales o directores de operaciones en ejercicio de cadenas medianas y grandes. No alcanza para expatriados ni para country managers de multinacionales tier-1, y el perfil tampoco los requiere: se busca operador local probado, no diplomático corporativo. La ruta de evolución salarial por resultados cierra la brecha aspiracional.</t>
  </si>
  <si>
    <t>8 · PROCESO DE SELECCIÓN SUGERIDO</t>
  </si>
  <si>
    <t>1. Semana 1–2: mapeo directo (executive search) sobre las empresas fuente + publicación confidencial; no se publica la marca MOY'S.</t>
  </si>
  <si>
    <t>2. Semana 3: filtro de 8–10 candidatos por entrevista estructurada de trayectoria (metodología topgrading abreviada: P&amp;L manejados, unidades abiertas, equipos construidos, razones de salida verificables).</t>
  </si>
  <si>
    <t>3. Semana 4: 3 finalistas — caso de negocio en vivo (P&amp;L de una ventana MOY'S con datos reales del modelo: identificar palancas de margen y punto de equilibrio) + panel con Dirección de Nuevos Negocios y VentureMe.</t>
  </si>
  <si>
    <t>4. Semana 5: referencias 360° (mínimo 2 jefes, 1 par, 1 subordinado), verificación de antecedentes y patrimonial básica; oferta.</t>
  </si>
  <si>
    <t>5. Criterio de decisión: predominio de la evidencia operativa multiunidad en Venezuela, seguido del ajuste cultural hard discount/JHS y del desempeño en el caso de negocio.</t>
  </si>
  <si>
    <t>9 · RIESGOS DE ATRACCIÓN Y RETENCIÓN — MITIGACIÓN</t>
  </si>
  <si>
    <t>•  Escasez real: la diáspora redujo el pool de gerentes multiunidad senior en Venezuela. Mitigación: abrir la búsqueda a retornados y a números 2 (subgerentes nacionales) de cadenas grandes con techo de crecimiento.</t>
  </si>
  <si>
    <t>•  Contraoferta del empleador actual (práctica común en el mercado local). Mitigación: cierre rápido, bono de firma condicionado a permanencia y la ruta de evolución salarial por resultados como diferenciador.</t>
  </si>
  <si>
    <t>•  Riesgo de sobreperfil: un ex-country manager multinacional puede aceptar por necesidad y salir al primer repunte del mercado. Mitigación: privilegiar motivación de construcción (equity emocional del proyecto) sobre pedigrí.</t>
  </si>
  <si>
    <t>PERFIL DE CARGO — GERENTE DE OPERACIONES</t>
  </si>
  <si>
    <t>Gerente de Operaciones — Cadena MOY'S</t>
  </si>
  <si>
    <t>Operaciones de red (PDV + interfaz con planta)</t>
  </si>
  <si>
    <t>Supervisores de Zona (los activos al ingresar y los que se incorporen con la cadena), y funcionalmente a los administradores de PDV a través de ellos</t>
  </si>
  <si>
    <t>Caracas, con la mayor parte del tiempo en calle; desde Año 5 cobertura del eje Aragua y desde Año 7 Valencia</t>
  </si>
  <si>
    <t>Año 3, trimestre 1 — cadena con más de 27 PDV y 3 supervisores activos. NOTA CANÓNICA: este cargo no figura como línea nominal en SUP_OVERHEAD del modelo financiero; se financia con la partida corporativa adicional (excedente del % de overhead sobre la estructura mínima), holgadamente suficiente al cierre del Año 2.</t>
  </si>
  <si>
    <t>Relevar al Gerente General en la dirección de la operación diaria de la red a partir del Año 3, para que la Dirección General se concentre en estrategia, expansión, flagship y P&amp;L consolidado. Es el dueño de la ejecución: estándares, ventana de servicio del producto terminado, mermas, seguridad alimentaria en PDV (modelo reheat-only) y productividad laboral de tienda.</t>
  </si>
  <si>
    <t>1. Asumir del GG la operación diaria completa de la red durante su gestión, con transición documentada de 90 días y matriz RACI firmada.</t>
  </si>
  <si>
    <t>2. Dirigir a los supervisores de zona: rutinas de visita, auditorías de estándar, planes de acción por tienda con desviación de indicadores.</t>
  </si>
  <si>
    <t>3. Garantizar la ejecución del modelo de producto canónico en PDV: recepción de producto par-fried horneado de planta, cadena de frío de 0–4 °C, terminado en freidora abierta en 2–4 minutos, ventana de servicio de 20–30 minutos; cero manejo de pollo crudo en tienda.</t>
  </si>
  <si>
    <t>4. Responder por el cumplimiento presupuestal de mermas, productividad laboral por tienda y gasto de personal por PDV según el modelo.</t>
  </si>
  <si>
    <t>5. Coordinar con planta Las Tejerías la logística de abasto (rutas, frecuencias, temperaturas) y con el Jefe de Calidad los cierres de no conformidades; operar dentro del ciclo de planeación de demanda y pedidos automáticos que administra el Analista de Operaciones bajo supervisión del GG.</t>
  </si>
  <si>
    <t>6. Operacionalizar cada apertura nueva: dotación entrenada y certificada, checklist de apertura, curva de maduración monitoreada semana a semana durante el período de acompañamiento definido.</t>
  </si>
  <si>
    <t>7. Administrar el escalafón de administradores de PDV: banca de reemplazos, promociones internas operario → cajero → administrador → supervisor.</t>
  </si>
  <si>
    <t>8. Ejecutar el presupuesto operativo de red y proponer al GG las mejoras de productividad con caso de negocio.</t>
  </si>
  <si>
    <t>•  Cumplimiento presupuestal del EBITDA operativo por tienda y de red</t>
  </si>
  <si>
    <t>•  Mermas de red dentro del presupuesto · Cumplimiento de la ventana de servicio conforme al estándar</t>
  </si>
  <si>
    <t>•  Curva de maduración de aperturas contra la proyección vigente del modelo</t>
  </si>
  <si>
    <t>•  Rotación de personal de PDV y cobertura de banca de administradores conforme a la meta anual</t>
  </si>
  <si>
    <t>•  Incidentes de inocuidad con impacto a cliente: cero</t>
  </si>
  <si>
    <t>Licenciatura o TSU en Administración, Alimentos, Ingeniería Industrial o afín. Certificaciones de inocuidad (HACCP nivel operador/supervisor) valoradas.</t>
  </si>
  <si>
    <t>10–14 años; mínimo 5 años como Gerente de Distrito/Zona o Gerente de Operaciones en QSR o retail de alimentos con una red multiunidad relevante a cargo.</t>
  </si>
  <si>
    <t>Gestión simultánea de múltiples unidades con P&amp;L por tienda; haber dirigido supervisores (gestión de gestores, no solo de tiendas); aperturas operativas de varios locales; dominio de rutinas de auditoría de estándar tipo ROIP/QSC.</t>
  </si>
  <si>
    <t>Arcos Dorados VE, KFC Venezuela, Church's, Arturo's, Pizza Hut/Domino's VE, Farmatodo (gerencia de distrito), Excelsior Gama, cadenas de panadería industrializada multiunidad. Promoción interna: a partir del segundo ciclo, el mejor supervisor de zona MOY'S debe ser candidato natural.</t>
  </si>
  <si>
    <t>Español nativo; inglés no requerido.</t>
  </si>
  <si>
    <t>POS multiunidad, tableros operativos (Metabase/Power BI usuario), Excel intermedio-avanzado (análisis de P&amp;L de tienda).</t>
  </si>
  <si>
    <t>•  Ejecución implacable y gestión por rutinas: el cargo vive de la disciplina del checklist, no de la creatividad.</t>
  </si>
  <si>
    <t>•  Gestión de gestores: sabe dirigir supervisores con autonomía medida, sin puentear ni microgestionar.</t>
  </si>
  <si>
    <t>•  Orientación al dato: decide por tablero, no por impresión.</t>
  </si>
  <si>
    <t>•  Resistencia física y logística: la mayor parte del tiempo en calle, en tres ciudades hacia el final del plan.</t>
  </si>
  <si>
    <t>•  Formador de gente: la banca de administradores de PDV es su responsabilidad personal.</t>
  </si>
  <si>
    <t>Bono trimestral atado al cumplimiento presupuestal del EBITDA operativo de red, a las mermas dentro de presupuesto y a las auditorías de estándar, en la ponderación que apruebe la Dirección.</t>
  </si>
  <si>
    <t>HCM familiar, vehículo o asignación de movilidad (indispensable), combustible y telefonía.</t>
  </si>
  <si>
    <t>USD 3.000/mes sitúa el cargo en paridad con el Director de Expansión y por encima del mercado para gerentes de distrito, lo que permite atraer gerentes de operaciones en ejercicio o gerentes de distrito top con salto de responsabilidad. Coherente con la ruta interna: un supervisor MOY'S ve una carrera con crecimiento salarial sustancial.</t>
  </si>
  <si>
    <t>1. Búsqueda mixta: mapeo directo en cadenas fuente + evaluación de los supervisores de zona internos (assessment de potencial).</t>
  </si>
  <si>
    <t>2. Entrevista estructurada de trayectoria operativa + día de campo: recorrido real de 3 PDV MOY'S con auditoría en vivo y devolución escrita.</t>
  </si>
  <si>
    <t>3. Caso: plan de 90 días para tomar la red del GG sin caída de indicadores.</t>
  </si>
  <si>
    <t>4. Referencias operativas (2 jefes, 2 supervisores que le reportaron) y verificación de antecedentes.</t>
  </si>
  <si>
    <t>•  Riesgo de fricción con el GG por solapamiento de roles. Mitigación: acta de transición con matriz RACI firmada; el GG conserva estrategia, expansión, flagship y la supervisión del ciclo de planeación de demanda; el GOPS es dueño único de la rutina operativa.</t>
  </si>
  <si>
    <t>•  Pool limitado de 'gestores de gestores' en el país. Mitigación: preparar desde el Año 2 al mejor supervisor interno como plan B verificado.</t>
  </si>
  <si>
    <t>PERFIL DE CARGO — DIRECTOR DE EXPANSIÓN</t>
  </si>
  <si>
    <t>Director de Expansión — Cadena MOY'S</t>
  </si>
  <si>
    <t>Expansión y desarrollo inmobiliario</t>
  </si>
  <si>
    <t>Corredores y realtors externos (brief canónico), contratistas de obra por proyecto; sin reportes directos de nómina en los primeros años</t>
  </si>
  <si>
    <t>Caracas; desde Año 4 cobertura satélites, Aragua y Valencia según etapas</t>
  </si>
  <si>
    <t>Preoperativo — Mes −2 a Mes 1 del Año 1 (contratación simultánea al GG: el pipeline de las 10 esquinas del piloto es la ruta crítica del proyecto)</t>
  </si>
  <si>
    <t>Contrato a tiempo indeterminado; dedicación exclusiva; período de prueba 90 días</t>
  </si>
  <si>
    <t>Poblar el plan de aperturas con esquinas reales: originar, evaluar, negociar y entregar locales listos para obra conforme a la metodología canónica de localización (Flujo 20% · Volumen 30% · Validación competitiva 20% · Ajuste de segmento 15% · Logística 5% · Seguridad 5% · Renta 5%), con Dorado como ancla de validación de sitio, y dentro de las bandas canónicas de renta por formato del modelo.</t>
  </si>
  <si>
    <t>1. Construir y mantener un pipeline vivo de opciones calificadas por cada apertura del plan anual, con el embudo mínimo que defina el comité de aperturas, georreferenciado contra la base de competencia canónica.</t>
  </si>
  <si>
    <t>2. Aplicar la matriz de localización ponderada a cada candidato de sitio y presentar el scoring al comité de aperturas con validación Dorado (presencia de un Dorado u operador informal exitoso en el radio inmediato).</t>
  </si>
  <si>
    <t>3. Negociar contratos de arrendamiento dentro de las bandas canónicas de renta del modelo, con cláusulas de salida, moneda y ajuste que protejan el modelo hard discount.</t>
  </si>
  <si>
    <t>4. Gestionar permisología municipal y sanitaria de cada apertura (conformidad de uso, patente, sanidad) con calendario crítico por sede.</t>
  </si>
  <si>
    <t>5. Dirigir la obra civil de adecuación por apertura (contratistas externos) contra el CAPEX canónico por formato y dentro del presupuesto aprobado.</t>
  </si>
  <si>
    <t>6. Entregar cada PDV 'llave en mano operativa' al área de Operaciones en la fecha comprometida del cronograma anual.</t>
  </si>
  <si>
    <t>7. Administrar la relación con realtors bajo el brief canónico y el mapa de generadores de flujo.</t>
  </si>
  <si>
    <t>8. Soportar a Presidencia en la originación de lotes para el flagship (Las Mercedes, Plaza Venezuela–Av. Libertador, Chacao–Altamira) cuando se active esa decisión.</t>
  </si>
  <si>
    <t>•  Aperturas entregadas a tiempo contra el plan anual · Pipeline calificado suficiente para el plan de los próximos 12 meses</t>
  </si>
  <si>
    <t>•  Rentas contratadas dentro de la banda canónica · CAPEX de adecuación dentro del presupuesto aprobado</t>
  </si>
  <si>
    <t>•  Ciclo sitio-a-apertura dentro del estándar definido por el comité · Cero aperturas caídas por permisología</t>
  </si>
  <si>
    <t>•  Desempeño de cohorte: los sitios seleccionados alcanzan la curva de ventas proyectada (calidad de la selección)</t>
  </si>
  <si>
    <t>Ingeniería Civil, Arquitectura, Administración o afín. Formación complementaria en bienes raíces comerciales valorada.</t>
  </si>
  <si>
    <t>10–15 años; mínimo 5 años en expansión/desarrollo de cadenas de retail o alimentos en Venezuela con un portafolio demostrable de aperturas ejecutadas de punta a punta.</t>
  </si>
  <si>
    <t>Negociación directa de contratos de arrendamiento comercial en el mercado venezolano dolarizado; gestión de permisología en múltiples municipios de Gran Caracas (Libertador, Chacao, Baruta, Sucre); dirección de obras de adecuación de locales comerciales; lectura de flujo peatonal y vehicular con levantamientos de campo.</t>
  </si>
  <si>
    <t>Farmatodo (el estándar de oro de expansión en calle en VE), Traki, Multimax, Automercados Plaza's, Excelsior Gama, banca (expansión de agencias), franquiciados master de QSR, desarrolladores de centros comerciales (Sambil, Líder, Cerro Verde) por el lado de food court.</t>
  </si>
  <si>
    <t>Google Earth/Maps avanzado, lectura de planos AutoCAD, Excel para modelos de renta y CAPEX; deseable manejo de bases georreferenciadas.</t>
  </si>
  <si>
    <t>•  Cazador de esquinas: criterio de calle formado en el segmento C/D — entiende que la esquina de MOY'S es la del Dorado, no la del centro comercial premium.</t>
  </si>
  <si>
    <t>•  Negociador en mercados informales: gran parte del inventario inmobiliario C/D en Caracas se negocia con propietarios individuales, sin corredores institucionales.</t>
  </si>
  <si>
    <t>•  Gestión multiproyecto: el pico de aperturas del Año 2 exige control simultáneo de varias obras.</t>
  </si>
  <si>
    <t>•  Probidad contractual verificable: el cargo firma rentas y contrata obra; auditoría de conflictos de interés y referencias patrimoniales.</t>
  </si>
  <si>
    <t>•  Método sobre intuición: disciplina de scoring — la matriz decide, el olfato solo origina.</t>
  </si>
  <si>
    <t>Bono por apertura entregada a tiempo y dentro del CAPEX presupuestado, con ajuste negativo si la cohorte no alcanza su curva de ventas (penaliza sitios malos, no solo lentos); techo anual definido por la Dirección.</t>
  </si>
  <si>
    <t>HCM familiar, vehículo/movilidad (indispensable), telefonía.</t>
  </si>
  <si>
    <t>USD 3.000/mes compite directamente con lo que pagan Farmatodo y Traki a sus gerentes de expansión regionales; permite atraer al número 2 de un equipo grande de expansión o al líder de expansión de una cadena mediana. El variable por apertura es el diferenciador real del paquete.</t>
  </si>
  <si>
    <t>1. Mapeo directo sobre equipos de expansión de las empresas fuente (pool pequeño y identificable en el país).</t>
  </si>
  <si>
    <t>2. Entrevista de portafolio: el candidato presenta 5 aperturas propias con números reales (renta, CAPEX, ventas alcanzadas) — verificables.</t>
  </si>
  <si>
    <t>3. Prueba de campo: scoring en vivo de 2 esquinas reales del pipeline MOY'S con la matriz canónica y recomendación escrita.</t>
  </si>
  <si>
    <t>4. Referencias de arrendadores y contratistas (integridad transaccional) + verificación de antecedentes.</t>
  </si>
  <si>
    <t>•  Pool muy pequeño y visible: la salida de un expansor de Farmatodo/Traki se nota y genera contraoferta. Mitigación: cierre rápido y variable por apertura agresivo.</t>
  </si>
  <si>
    <t>•  Conflictos de interés (comisiones de arrendadores/contratistas — riesgo estructural del cargo en el mercado local). Mitigación: doble firma en contratos, auditoría anual del Contralor a la muestra de rentas contra mercado, cláusula ética con causal de despido.</t>
  </si>
  <si>
    <t>PERFIL DE CARGO — COORDINADOR DE MERCADEO</t>
  </si>
  <si>
    <t>Coordinador de Mercadeo — Cadena MOY'S</t>
  </si>
  <si>
    <t>Mercadeo y comunicación de marca</t>
  </si>
  <si>
    <t>Proveedores externos (diseño, imprenta, activaciones, pauta digital); sin reportes de nómina</t>
  </si>
  <si>
    <t>Caracas</t>
  </si>
  <si>
    <t>Preoperativo — Mes −1 a Mes 1 del Año 1 (lanzamiento de marca del piloto)</t>
  </si>
  <si>
    <t>Contrato a tiempo indeterminado; período de prueba 90 días</t>
  </si>
  <si>
    <t>Ejecutar el mercadeo de una marca hard discount con presupuesto austero y lógica de zona: aplicar la metodología ECOZ (Estrategia de Comunicación por Zona Operativa) en cada apertura y cada corredor, maximizando prueba y frecuencia con herramientas de bajo costo (punto de venta, barrio, redes locales), no con pauta masiva.</t>
  </si>
  <si>
    <t>1. Ejecutar el plan ECOZ por cada zona operativa: censo de generadores de flujo, plan de lanzamiento por apertura, materiales de PDV y activaciones de barrio.</t>
  </si>
  <si>
    <t>2. Administrar la identidad de marca MOY'S en todos los puntos de contacto (menú board, empaque, uniformes, fachada) con disciplina de manual.</t>
  </si>
  <si>
    <t>3. Gestionar redes sociales y reputación digital local (Instagram/TikTok/WhatsApp por zona; respuesta a reseñas de Google).</t>
  </si>
  <si>
    <t>4. Producir el calendario promocional alineado al modelo de precio único hard discount — promociones de tráfico, nunca de descuento estructural que erosione margen.</t>
  </si>
  <si>
    <t>5. Contratar y controlar proveedores de diseño, impresión y activación dentro del presupuesto de mercadeo aprobado.</t>
  </si>
  <si>
    <t>6. Medir prueba, frecuencia y ticket por zona con el Analista de Operaciones; ajustar el plan ECOZ por desempeño.</t>
  </si>
  <si>
    <t>7. Soportar los lanzamientos de cada etapa del plan con kits estandarizados de apertura, dimensionados para el pico de aperturas del Año 2.</t>
  </si>
  <si>
    <t>•  Curvas de lanzamiento de las aperturas contra el objetivo de cada zona</t>
  </si>
  <si>
    <t>•  Gasto de mercadeo dentro del presupuesto aprobado, por kit de apertura y total</t>
  </si>
  <si>
    <t>•  Reputación digital de la red y tiempos de respuesta conforme al estándar definido</t>
  </si>
  <si>
    <t>•  Crecimiento de frecuencia por zona medido con el tablero del proyecto</t>
  </si>
  <si>
    <t>Licenciatura en Comunicación Social, Mercadeo, Publicidad o afín.</t>
  </si>
  <si>
    <t>4–7 años; mínimo 2 años en mercadeo de retail, consumo masivo o food service con ejecución en punto de venta.</t>
  </si>
  <si>
    <t>Ejecución de trade marketing / mercadeo de PDV en campo (no solo agencia); manejo directo de redes sociales de marca con pauta local; producción gráfica con imprentas locales; presupuestos austeros con rendición.</t>
  </si>
  <si>
    <t>Equipos de trade marketing de Empresas Polar, Coca-Cola FEMSA VE, Plumrose, Alfonzo Rivas; mercadeo de Farmatodo, Traki, Multimax; coordinadores de mercadeo de cadenas QSR locales (Arturo's, Churromanía) y agencias BTL con cuentas de consumo.</t>
  </si>
  <si>
    <t>Español nativo.</t>
  </si>
  <si>
    <t>Canva/Adobe básico, Meta Business Suite, WhatsApp Business, Excel intermedio para presupuestos y reportes.</t>
  </si>
  <si>
    <t>•  Ejecutor de calle: el mercadeo MOY'S se hace en la acera de la tienda, no en la oficina.</t>
  </si>
  <si>
    <t>•  Austeridad creativa: máximo impacto por dólar; perfil incompatible con lógica de agencia premium.</t>
  </si>
  <si>
    <t>•  Velocidad de producción: la oleada de lanzamientos del Año 2 exige kits, no campañas artesanales.</t>
  </si>
  <si>
    <t>•  Sensibilidad al segmento C/D venezolano: tono popular, directo, sin aspiracionalidad impostada.</t>
  </si>
  <si>
    <t>Bono semestral atado a las curvas de lanzamiento de la cohorte y a la reputación digital, conforme a las metas que fije la Dirección.</t>
  </si>
  <si>
    <t>HCM individual (familiar deseable), telefonía, movilidad por reembolso para activaciones.</t>
  </si>
  <si>
    <t>USD 1.000/mes es competitivo para un coordinador con 4–7 años en el mercado local. No alcanza para un gerente de marca de multinacional ni se necesita: el cargo es de ejecución con criterio — la estrategia ECOZ ya está definida por el proyecto.</t>
  </si>
  <si>
    <t>1. Convocatoria publicada + mapeo en equipos de trade de consumo masivo.</t>
  </si>
  <si>
    <t>2. Prueba práctica eliminatoria: diseñar en 72 horas el kit de lanzamiento ECOZ de una esquina real (censo de generadores de flujo incluido) con presupuesto tope.</t>
  </si>
  <si>
    <t>3. Entrevista por competencias + revisión de portafolio de ejecuciones reales en campo.</t>
  </si>
  <si>
    <t>4. Referencias de 2 jefes directos.</t>
  </si>
  <si>
    <t>•  Perfil 'agencia' disfrazado de trade: brillante en presentación, débil en calle. Mitigación: la prueba práctica de campo es eliminatoria.</t>
  </si>
  <si>
    <t>•  Rotación por mercado digital freelance. Mitigación: variable semestral + ruta de crecimiento a Jefe de Mercadeo cuando la red lo justifique.</t>
  </si>
  <si>
    <t>PERFIL DE CARGO — ANALISTA DE OPERACIONES</t>
  </si>
  <si>
    <t>Analista de Operaciones — Cadena MOY'S</t>
  </si>
  <si>
    <t>Operaciones — inteligencia de negocio y planeación de demanda</t>
  </si>
  <si>
    <t>Gerente General (Años 1–2); Gerente de Operaciones desde el Año 3. El proceso de planeación de demanda es supervisado en todo momento por el Gerente General.</t>
  </si>
  <si>
    <t>N/A</t>
  </si>
  <si>
    <t>Caracas (oficina corporativa), con visitas quincenales a PDV y planta</t>
  </si>
  <si>
    <t>Mes 1 del Año 1 (con la apertura del primer PDV)</t>
  </si>
  <si>
    <t>Ser el dueño operativo del dato diario de la cadena y el ejecutor del ciclo de planeación de demanda: corre el modelo preestablecido de pedidos automáticos, coloca los pedidos a planta y a proveedores para cada punto de venta, hace el seguimiento de cumplimiento del abasto, y alimenta el tablero canónico que sostiene el comité semanal de operaciones y el reporte mensual a la Dirección de Nuevos Negocios. El Gerente General supervisa el proceso y arbitra las excepciones.</t>
  </si>
  <si>
    <t>1. Tramitar la planeación de la demanda de toda la red: correr el modelo preestablecido de pedidos automáticos por PDV (consumos, curvas, mínimos/máximos definidos por la Dirección), generar los pedidos a planta Las Tejerías y a proveedores, y colocarlos en el calendario de abasto de cada punto de venta.</t>
  </si>
  <si>
    <t>2. Hacer seguimiento de punta a punta a cada pedido: confirmación, despacho, recepción conforme en tienda (cantidad, temperatura de cadena de frío) y cierre de novedades; escalar al GG las excepciones fuera de parámetro.</t>
  </si>
  <si>
    <t>3. Consolidar diariamente ventas, transacciones, mix y volumen por PDV desde el POS; publicar el tablero al inicio de cada jornada.</t>
  </si>
  <si>
    <t>4. Mantener los tableros del proyecto (Metabase) y las bases de campo (KoboToolbox) con control de calidad de datos.</t>
  </si>
  <si>
    <t>5. Calcular y auditar semanalmente mermas, varianzas de inventario planta–PDV y gasto de labor por tienda contra el presupuesto.</t>
  </si>
  <si>
    <t>6. Preparar el paquete del comité semanal de operaciones y el reporte mensual de resultados (formato canónico VentureMe/JHS).</t>
  </si>
  <si>
    <t>7. Monitorear la curva de maduración de cada cohorte de aperturas contra la proyección del modelo financiero.</t>
  </si>
  <si>
    <t>8. Documentar y mantener el manual de indicadores y los parámetros del modelo de pedidos como fuente única de verdad; proponer al GG los ajustes de parámetros con evidencia.</t>
  </si>
  <si>
    <t>•  Ciclo de pedidos automáticos ejecutado completo y a tiempo para toda la red, cada período</t>
  </si>
  <si>
    <t>•  Nivel de servicio del abasto por PDV (pedidos completos y a tiempo) conforme al estándar definido</t>
  </si>
  <si>
    <t>•  Tablero diario publicado a tiempo · Exactitud de datos conforme al estándar de calidad</t>
  </si>
  <si>
    <t>•  Cierre semanal de mermas e inventarios sin partidas abiertas fuera de plazo</t>
  </si>
  <si>
    <t>•  Puntualidad del paquete mensual del comité</t>
  </si>
  <si>
    <t>Licenciatura o estudiante avanzado (8.º semestre+) de Ingeniería Industrial, Estadística, Economía, Administración o afín. Cargo de entrada con alta exigencia analítica: el perfil natural es un recién graduado destacado o profesional junior de 1–3 años.</t>
  </si>
  <si>
    <t>0–3 años. Se contrata potencial analítico verificado por prueba técnica, no trayectoria.</t>
  </si>
  <si>
    <t>Experiencia específica valorada</t>
  </si>
  <si>
    <t>Pasantías o primer empleo en operaciones, planificación de demanda, compras o análisis de datos en retail/alimentos; manejo de datos de POS; conciliaciones de inventario.</t>
  </si>
  <si>
    <t>Empresas/canteras fuente en Venezuela</t>
  </si>
  <si>
    <t>Recién graduados destacados de USB, UCAB, UNIMET, UCV (Ingeniería Industrial, Estadística); programas de analistas de Empresas Polar, Farmatodo, Banesco; semilleros de firmas de consultoría locales.</t>
  </si>
  <si>
    <t>Español nativo; inglés lector técnico deseable.</t>
  </si>
  <si>
    <t>Herramientas (excluyente)</t>
  </si>
  <si>
    <t>Excel avanzado real (tablas dinámicas, BUSCARV/INDICE+COINCIDIR, limpieza de datos). Deseable y diferenciador: SQL básico, Power BI o Metabase, Python/pandas elemental.</t>
  </si>
  <si>
    <t>•  Rigor y obsesión por la exactitud: el pedido de cada tienda y el tablero del comité dependen de su disciplina — un dato malo cuesta abasto malo y decisiones malas.</t>
  </si>
  <si>
    <t>•  Autonomía con supervisión ligera: estructura sus rutinas sin que se las pidan; el GG supervisa el proceso, no cada tarea.</t>
  </si>
  <si>
    <t>•  Curiosidad de negocio: pregunta por qué el número se movió, no solo lo reporta.</t>
  </si>
  <si>
    <t>•  Humildad operativa: pisa tienda y planta para entender el dato y el pedido en su origen.</t>
  </si>
  <si>
    <t>Ajuste salarial por desempeño a los 12 meses en lugar de bono — apropiado para cargo junior en construcción de carrera.</t>
  </si>
  <si>
    <t>HCM individual, telefonía, apoyo de transporte.</t>
  </si>
  <si>
    <t>USD 500/mes está dentro de la banda de analistas junior del mercado formal dolarizado y es atractivo para un recién graduado destacado si se acompaña de HCM y ruta de carrera explícita (Analista Senior, luego Coordinador de Planificación de Demanda cuando la red lo justifique). No pretender años de trayectoria a este salario: la consistencia perfil–salario exige contratar potencial.</t>
  </si>
  <si>
    <t>1. Convocatoria en bolsas universitarias + referidos del equipo.</t>
  </si>
  <si>
    <t>2. Prueba técnica eliminatoria: limpiar y analizar un extracto real anonimizado de datos de POS, calcular el pedido sugerido de una tienda con el modelo preestablecido y producir un mini-tablero en Excel.</t>
  </si>
  <si>
    <t>3. Entrevista por competencias con GG y VentureMe (rigor, autonomía, curiosidad).</t>
  </si>
  <si>
    <t>4. Referencias académicas o del primer empleo.</t>
  </si>
  <si>
    <t>•  Rotación temprana por ofertas remotas en divisas (riesgo alto en perfiles con SQL/Python). Mitigación: ruta de carrera explícita y ajuste a 12 meses; trabajo con propósito visible (la Dirección ve su tablero).</t>
  </si>
  <si>
    <t>•  Sobrecarga cuando la red crezca. Mitigación: la partida corporativa financia un segundo analista cuando el volumen lo exija, separando planeación de demanda y análisis de desempeño.</t>
  </si>
  <si>
    <t>PERFIL DE CARGO — SUPERVISOR DE ZONA</t>
  </si>
  <si>
    <t>Supervisor de Zona — Cadena MOY'S</t>
  </si>
  <si>
    <t>Operaciones de red</t>
  </si>
  <si>
    <t>Gerente General (Año 2); Gerente de Operaciones desde el Año 3</t>
  </si>
  <si>
    <t>Administradores de PDV de su zona (hasta 10 tiendas por supervisor — regla canónica del modelo)</t>
  </si>
  <si>
    <t>Zona asignada: Gran Caracas (supervisores 1–5), eje Aragua (6º), Valencia metro (7º), corredor nacional (8º)</t>
  </si>
  <si>
    <t>Escalonada: 3 en Año 2, 1 en Año 3, 1 en Año 4, 1 en Año 5, 1 en Año 7, 1 en Año 9 — cada uno ingresa un mes antes de que su zona complete la décima tienda</t>
  </si>
  <si>
    <t>Garantizar que cada tienda de su zona ejecute el estándar MOY'S todos los días: producto dentro de la ventana de servicio, tienda en estándar, merma dentro de presupuesto, equipo completo y entrenado, y P&amp;L de tienda en cumplimiento presupuestal. Es el eslabón entre el corporativo y la calle.</t>
  </si>
  <si>
    <t>1. Visitar cada tienda de su zona con la frecuencia de rutina definida, con auditoría estructurada (checklist de estándar, inocuidad reheat-only, servicio, imagen).</t>
  </si>
  <si>
    <t>2. Responder por el cumplimiento presupuestal agregado de su zona: ventas contra curva, gasto de labor, mermas y controllables.</t>
  </si>
  <si>
    <t>3. Garantizar dotaciones completas: reclutamiento local de personal de tienda junto al Analista de RRHH y Selección y al administrador de PDV; inducción y certificación de estaciones con el Coordinador de Entrenamiento.</t>
  </si>
  <si>
    <t>4. Ejecutar la apertura operativa de cada tienda nueva de su zona (dotación certificada, checklist de apertura, acompañamiento intensivo de las primeras semanas).</t>
  </si>
  <si>
    <t>5. Auditar el cumplimiento de la cadena de frío en recepción (0–4 °C) y la ventana de servicio del producto terminado; reportar no conformidades al Jefe de Calidad.</t>
  </si>
  <si>
    <t>6. Verificar la disciplina del modelo de pedidos automáticos en sus tiendas: recepción conforme, novedades reportadas a tiempo, cero pedidos manuales fuera del sistema salvo excepción autorizada.</t>
  </si>
  <si>
    <t>7. Administrar caja y controles antifraude de PDV según protocolo del Contralor.</t>
  </si>
  <si>
    <t>8. Desarrollar la banca de administradores: identificar y preparar al menos un sucesor por tienda.</t>
  </si>
  <si>
    <t>•  Auditorías de estándar de sus tiendas conforme a la meta vigente · Mermas de zona dentro del presupuesto</t>
  </si>
  <si>
    <t>•  Ventas de zona contra la curva del modelo · Gasto de labor dentro del presupuesto por tienda</t>
  </si>
  <si>
    <t>•  Rotación de personal y cobertura de dotaciones de su zona conforme a la meta anual</t>
  </si>
  <si>
    <t>•  Aperturas de su zona alcanzando su curva de maduración en el plazo previsto</t>
  </si>
  <si>
    <t>TSU o licenciatura en áreas administrativas o de alimentos; bachilleres con trayectoria multiunidad demostrada son elegibles (la práctica pesa más que el título en este nivel del mercado venezolano).</t>
  </si>
  <si>
    <t>6–10 años; mínimo 3 años como administrador o gerente de tienda de alto volumen en QSR/retail de alimentos y deseable 1–2 años supervisando varias unidades.</t>
  </si>
  <si>
    <t>Gerencia de unidad con P&amp;L y equipos numerosos; manejo de inventarios perecederos y cadena de frío; apertura o remodelación de al menos un local; manejo de efectivo con controles.</t>
  </si>
  <si>
    <t>Fuente preferente — promoción interna (directriz de Dirección)</t>
  </si>
  <si>
    <t>El administrador de Punto de Venta MOY'S ascendido es el perfil ideal de este cargo: conoce el estándar, el modelo de pedidos y la cultura hard discount, y su ascenso ancla la ruta de carrera de toda la red (operario → cajero → administrador → supervisor). Meta: cubrir la mayoría de las posiciones de supervisor con ascensos internos a partir del segundo ciclo de contratación. Fuente externa complementaria: administradores y gerentes de tienda senior de Arcos Dorados VE, KFC, Church's, Arturo's, Farmatodo, Excelsior Gama, Automercados Plaza's, food courts Sambil.</t>
  </si>
  <si>
    <t>POS, Excel básico-intermedio, app de auditoría móvil (KoboToolbox), WhatsApp Business.</t>
  </si>
  <si>
    <t>•  Autoridad de piso: se gana el respeto operando la estación, no señalándola.</t>
  </si>
  <si>
    <t>•  Consistencia de rutina: mismo rigor la semana 1 y la semana 100.</t>
  </si>
  <si>
    <t>•  Formador y motivador de personal de base en el contexto laboral venezolano (rotación alta, multi-empleo).</t>
  </si>
  <si>
    <t>•  Honestidad verificable en manejo de efectivo y de inventarios (posición sensible).</t>
  </si>
  <si>
    <t>Bono trimestral atado a auditoría de estándar, mermas dentro de presupuesto y ventas contra curva de su zona, en la ponderación que apruebe la Dirección.</t>
  </si>
  <si>
    <t>HCM individual+, asignación de movilidad o vehículo de pool (crítico: 10 tiendas en calle), telefonía.</t>
  </si>
  <si>
    <t>USD 1.200/mes supera con claridad el salario de administrador de tienda del mercado y del propio modelo MOY'S (USD 400), lo que hace del ascenso interno un salto de carrera potente y verosímil, y permite igualmente atraer a los mejores administradores del mercado externo. La movilidad asignada es parte inseparable del paquete: sin ella el cargo no es ejecutable en Gran Caracas.</t>
  </si>
  <si>
    <t>1. Fuente primaria: assessment interno de administradores de PDV MOY'S (desempeño verificado en tablero + evaluación de potencial). Fuente externa: convocatoria dirigida a administradores senior de las cadenas fuente.</t>
  </si>
  <si>
    <t>2. Assessment de medio día en tienda: auditoría en vivo, role-play de retroalimentación a un administrador, análisis de un P&amp;L de tienda con desviaciones sembradas.</t>
  </si>
  <si>
    <t>3. Entrevista por competencias + verificación de referencias con énfasis en integridad de caja e inventarios.</t>
  </si>
  <si>
    <t>4. Verificación de antecedentes y residencia compatible con la zona asignada.</t>
  </si>
  <si>
    <t>•  Contratación en oleadas (3 en el Año 2) puede bajar la vara. Mitigación: banco de candidatos precalificados desde el último trimestre del Año 1 — los administradores del piloto son la primera cantera; nunca contratar para llenar fecha.</t>
  </si>
  <si>
    <t>•  Supervisores foráneos a la zona fallan por logística personal. Mitigación: requisito de residencia/arraigo en el corredor asignado, sobre todo Aragua, Valencia y nacional.</t>
  </si>
  <si>
    <t>PERFIL DE CARGO — COORDINADOR DE ENTRENAMIENTO</t>
  </si>
  <si>
    <t>Coordinador de Entrenamiento — Escuela MOY'S</t>
  </si>
  <si>
    <t>Operaciones — entrenamiento y certificación</t>
  </si>
  <si>
    <t>Gerente General (Años 1–2); Gerente de Operaciones desde el Año 3</t>
  </si>
  <si>
    <t>Entrenadores de tienda (rol adicional de administradores de PDV certificados)</t>
  </si>
  <si>
    <t>Caracas, con tienda-escuela designada en el piloto; cobertura nacional en etapas 4–6</t>
  </si>
  <si>
    <t>AJUSTE DE DIRECCIÓN — Preoperativo, Mes −1 del Año 1: la Dirección adelantó este cargo desde el Año 4 a la fase 1 del piloto. Racional: la replicabilidad rápida del proyecto exige que el sistema de entrenamiento y certificación esté instalado ANTES de la primera apertura — las 10 dotaciones del piloto se forman con método desde el día cero, y cada apertura posterior replica un estándar ya industrializado, no la memoria de los primeros equipos. Impacto en overhead recogido en la hoja AJUSTE_OVERHEAD.</t>
  </si>
  <si>
    <t>Industrializar la formación del personal de tienda desde el piloto: convertir los manuales operativos MOY'S en un sistema de certificación por estaciones (recepción y frío, terminado en freidora, ensamble y despacho, caja y servicio) que produzca las 10 dotaciones del piloto certificadas antes de cada apertura, y que luego escale para producir dotaciones completas para las oleadas de aperturas en tres regiones, reentrenando la red existente contra la rotación estructural del mercado.</t>
  </si>
  <si>
    <t>1. Montar la tienda-escuela del piloto y certificar cada una de las 10 dotaciones del Año 1 antes de su apertura (meta: dotación completa certificada con anticipación suficiente a cada día 1).</t>
  </si>
  <si>
    <t>2. Construir y mantener la malla curricular por cargo de tienda (operario, cajero, administrador) y los materiales de entrenamiento, en conjunto con la especificación de producto del proyecto.</t>
  </si>
  <si>
    <t>3. Certificar y recertificar periódicamente a todo el personal en los puntos críticos del modelo reheat-only (cadena de frío, ventana de servicio, terminado en freidora).</t>
  </si>
  <si>
    <t>4. Formar a los administradores-entrenadores por zona y auditar la calidad de su entrenamiento en sitio, multiplicando capacidad sin nómina adicional.</t>
  </si>
  <si>
    <t>5. Preparar el sistema para las oleadas de aperturas de la Etapa 2 en adelante: kits de entrenamiento replicables, calendario de certificación sincronizado con el plan de aperturas.</t>
  </si>
  <si>
    <t>6. Medir la efectividad: tiempo a productividad de nuevos ingresos y resultados de auditoría de estándar por cohorte entrenada.</t>
  </si>
  <si>
    <t>7. Administrar el presupuesto de entrenamiento dentro del overhead aprobado.</t>
  </si>
  <si>
    <t>•  Dotaciones certificadas a tiempo para la totalidad de las aperturas del plan</t>
  </si>
  <si>
    <t>•  Tiempo a productividad de nuevos ingresos dentro del estándar definido</t>
  </si>
  <si>
    <t>•  Cobertura de recertificación de la nómina de tiendas conforme al calendario</t>
  </si>
  <si>
    <t>•  Correlación demostrable entre cohortes entrenadas y resultados de auditoría de estándar</t>
  </si>
  <si>
    <t>Licenciatura o TSU en Educación, RRHH, Administración o Alimentos.</t>
  </si>
  <si>
    <t>5–8 años; mínimo 3 en entrenamiento operativo de QSR, retail o manufactura de alimentos, con diseño e impartición de programas por estaciones.</t>
  </si>
  <si>
    <t>Haber operado un sistema de certificación de estaciones (tipo crew training QSR); formación de formadores; diseño de materiales; medición de efectividad de entrenamiento. Para el arranque del piloto: capacidad demostrada de construir un programa desde cero, no solo de operar uno heredado.</t>
  </si>
  <si>
    <t>Departamentos de entrenamiento de Arcos Dorados VE, KFC, Church's, Farmatodo; ex-entrenadores corporativos de cadenas QSR; capacitadores industriales de Polar/Plumrose (planta) con orientación a piso.</t>
  </si>
  <si>
    <t>Diseño instruccional básico, herramientas de e-learning ligero (video por WhatsApp/YouTube no listado), KoboToolbox para evaluaciones.</t>
  </si>
  <si>
    <t>•  Entrenador de piso, no de aula: la estación es su salón.</t>
  </si>
  <si>
    <t>•  Constructor de sistemas: en el piloto no hay nada que operar — hay que crearlo todo con método y velocidad.</t>
  </si>
  <si>
    <t>•  Estandarización obsesiva: mismo pollo, mismo punto, misma palabra en Caracas y en Valencia.</t>
  </si>
  <si>
    <t>•  Energía y paciencia con personal de base de alta rotación.</t>
  </si>
  <si>
    <t>Bono semestral atado a dotaciones certificadas a tiempo y al tiempo-a-productividad, conforme a las metas que fije la Dirección.</t>
  </si>
  <si>
    <t>HCM individual+, movilidad por reembolso, telefonía.</t>
  </si>
  <si>
    <t>USD 1.200/mes es competitivo para coordinadores de entrenamiento del sector: paridad con el supervisor de zona, correcta porque comparten origen (ex-administradores de tienda destacados) y jerarquía.</t>
  </si>
  <si>
    <t>1. Mapeo directo en áreas de entrenamiento de QSR (para el arranque del piloto la fuente debe ser externa y con experiencia previa: no hay cantera interna todavía).</t>
  </si>
  <si>
    <t>2. Prueba práctica: impartir en vivo el módulo de terminado en freidora a 3 operarios reales y evaluar su retención a las 48 horas.</t>
  </si>
  <si>
    <t>3. Prueba de construcción: esbozar en 72 horas la malla de certificación de la estación de recepción y frío a partir de la especificación de producto del proyecto.</t>
  </si>
  <si>
    <t>4. Entrevista por competencias y referencias.</t>
  </si>
  <si>
    <t>•  Perfil de RRHH generalista sin piso. Mitigación: la prueba práctica en estación es eliminatoria.</t>
  </si>
  <si>
    <t>•  Cuello de botella en oleadas de apertura. Mitigación: el modelo de administradores-entrenadores multiplica capacidad sin nómina adicional; el adelanto del cargo al piloto da dos años de ventaja para construirlo.</t>
  </si>
  <si>
    <t>PERFIL DE CARGO — ANALISTA DE RRHH Y SELECCIÓN</t>
  </si>
  <si>
    <t>Analista de RRHH y Selección — Cadena MOY'S</t>
  </si>
  <si>
    <t>Administración — selección, RRHH y nómina</t>
  </si>
  <si>
    <t>Gerente General (Años 1–2); línea administrativa al Contralor desde su ingreso en el Año 3, manteniendo servicio funcional a Operaciones</t>
  </si>
  <si>
    <t>Caracas (oficina corporativa), con presencia en tiendas durante los ciclos de selección</t>
  </si>
  <si>
    <t>AJUSTE DE DIRECCIÓN — Preoperativo, Mes −1 del Año 1: la Dirección adelantó este cargo desde el Año 4 a la fase 1 del piloto. Racional: el piloto exige reclutar, seleccionar y formalizar las 10 dotaciones completas del Año 1 con método y expedientes impecables desde el primer ingreso; sin este cargo, la carga recae en el GG y los administradores, con riesgo laboral (LOTTT) y de calidad de selección. Impacto en overhead recogido en la hoja AJUSTE_OVERHEAD.</t>
  </si>
  <si>
    <t>Ser el motor de selección y la columna administrativa laboral del proyecto desde el piloto: reclutar y seleccionar el personal de tienda de cada apertura con perfiles y pruebas estandarizadas, administrar el ciclo completo de nómina y cumplimiento laboral (LOTTT y parafiscales) de una organización intensiva en personal de base y en crecimiento continuo, y liberar al GG, a los supervisores y a los administradores de la carga administrativa.</t>
  </si>
  <si>
    <t>1. Ejecutar el reclutamiento y la selección del personal de tienda de cada apertura del plan: publicación local por zona, filtro con las pruebas y perfiles estandarizados de este manual, referencias y verificación, entregando candidatos listos para certificación al Coordinador de Entrenamiento en el calendario de cada apertura.</t>
  </si>
  <si>
    <t>2. Administrar ingresos y egresos con expedientes completos (contratos, período de prueba, liquidaciones conforme a LOTTT) desde el primer trabajador del piloto.</t>
  </si>
  <si>
    <t>3. Procesar la nómina completa (base + variable + carga patronal del modelo) con exactitud y puntualidad absolutas.</t>
  </si>
  <si>
    <t>4. Gestionar parafiscales (IVSS, BANAVIH, INCES, RNET) y solvencias laborales en calendario.</t>
  </si>
  <si>
    <t>5. Administrar el HCM colectivo y los beneficios del paquete corporativo.</t>
  </si>
  <si>
    <t>6. Mantener el maestro de cargos y salarios alineado a este manual de perfiles; reportar mensualmente el costo laboral por PDV y corporativo.</t>
  </si>
  <si>
    <t>7. Construir y mantener la banca de candidatos por zona (canteras locales, referidos, ex-candidatos calificados) para sostener la velocidad de las oleadas de apertura.</t>
  </si>
  <si>
    <t>•  Dotaciones completas entregadas a tiempo para cada apertura del plan</t>
  </si>
  <si>
    <t>•  Errores de nómina: cero · Parafiscales y solvencias al día</t>
  </si>
  <si>
    <t>•  Expedientes completos conforme al estándar · Liquidaciones procesadas dentro del plazo definido</t>
  </si>
  <si>
    <t>•  Reporte mensual de costo laboral entregado en calendario</t>
  </si>
  <si>
    <t>Licenciatura o TSU en RRHH, Administración o Contaduría.</t>
  </si>
  <si>
    <t>3–5 años en RRHH con nómina venezolana de plantilla numerosa y parafiscales completos (excluyente), y con participación demostrable en procesos de reclutamiento masivo de personal operativo.</t>
  </si>
  <si>
    <t>Reclutamiento de personal de base en volumen (retail, alimentos, plantas); nómina dolarizada mixta (indexación, bonos); LOTTT aplicada (liquidaciones, prestaciones sociales, vacaciones, utilidades); sistemas de nómina locales.</t>
  </si>
  <si>
    <t>Analistas de RRHH y nómina de retail y alimentos (Farmatodo, Traki, Excelsior Gama, Plaza's), outsourcers de nómina locales, plantas de alimentos (Plumrose, Polar) con reclutamiento operativo masivo.</t>
  </si>
  <si>
    <t>Sistema de nómina local (Profit Plus Nómina o similar), Excel avanzado, portales IVSS/BANAVIH/INCES, herramientas de publicación y filtro de candidatos.</t>
  </si>
  <si>
    <t>•  Exactitud absoluta: un error de nómina en personal de base destruye confianza desproporcionadamente.</t>
  </si>
  <si>
    <t>•  Velocidad de selección con método: las oleadas de apertura no esperan, pero la vara no baja.</t>
  </si>
  <si>
    <t>•  Discreción con información sensible de compensación.</t>
  </si>
  <si>
    <t>•  Servicio: atiende una plantilla creciente con tiempos de respuesta definidos.</t>
  </si>
  <si>
    <t>Ajuste anual por desempeño; sin bono variable (perfil de exactitud y servicio, no de resultados comerciales).</t>
  </si>
  <si>
    <t>HCM individual, telefonía.</t>
  </si>
  <si>
    <t>USD 800/mes es competitivo para analistas de RRHH con 3–5 años, nómina y parafiscales completos más reclutamiento operativo; perfil disponible en el mercado de Caracas.</t>
  </si>
  <si>
    <t>1. Convocatoria publicada + outsourcers y áreas de RRHH de retail como fuente.</t>
  </si>
  <si>
    <t>2. Prueba técnica: procesar una nómina de ejemplo de 20 trabajadores con casos sembrados (ingreso, egreso con liquidación, reposo, bono) + diseñar el plan de reclutamiento de la dotación de una ventana del piloto.</t>
  </si>
  <si>
    <t>3. Entrevista + referencias de exactitud con 2 empleadores.</t>
  </si>
  <si>
    <t>•  Subdimensionamiento cuando la plantilla total crezca con la red. Mitigación: segundo analista o outsourcing parcial financiado por la partida corporativa cuando el volumen lo exija.</t>
  </si>
  <si>
    <t>•  Perfil de nómina puro sin músculo de selección (o viceversa). Mitigación: la prueba técnica evalúa ambas dimensiones y ambas son excluyentes.</t>
  </si>
  <si>
    <t>PERFIL DE CARGO — JEFE DE CALIDAD Y AUDITORÍA</t>
  </si>
  <si>
    <t>Jefe de Calidad y Auditoría — Cadena MOY'S</t>
  </si>
  <si>
    <t>Calidad e inocuidad (planta–logística–PDV)</t>
  </si>
  <si>
    <t>Gerente General (línea directa por independencia de criterio frente a Operaciones)</t>
  </si>
  <si>
    <t>Auditores/inspectores por servicio externo cuando la red lo justifique</t>
  </si>
  <si>
    <t>Base compartida planta Las Tejerías / Caracas; cobertura de toda la red</t>
  </si>
  <si>
    <t>Año 2, trimestre 2 — financiado por la partida corporativa adicional (calidad y auditoría), conforme al destino explícito de esa partida en el modelo</t>
  </si>
  <si>
    <t>Custodiar la inocuidad y la consistencia organoléptica del sistema MOY'S de punta a punta: el modelo de producto canónico (par-fried + horneado a 72 °C en planta, cadena de 0–4 °C con vida útil de 5–7 días, terminado reheat-only en PDV) convierte la calidad en un problema de disciplina de especificación — este cargo es esa disciplina.</t>
  </si>
  <si>
    <t>1. Administrar el plan HACCP del sistema: puntos críticos en planta (cocción a temperatura segura), logística (cadena de 0–4 °C) y PDV (recepción, vida útil, ventana de servicio del producto terminado).</t>
  </si>
  <si>
    <t>2. Auditar los 5 puntos de control de jugosidad del producto canónico (inyección/tumbler de marinado, cocción en planta, cadena de frío, batter de alta amilosa, terminado estandarizado).</t>
  </si>
  <si>
    <t>3. Ejecutar el programa de auditorías de PDV (inocuidad + estándar de producto) con calendario ciego y cierre de no conformidades dentro del plazo definido.</t>
  </si>
  <si>
    <t>4. Gestionar la vigilancia de vida útil y los protocolos de retiro de producto; simulacro de recall periódico.</t>
  </si>
  <si>
    <t>5. Monitorear el riesgo de warmed-over flavor y la calidad de crust por lote mediante panel sensorial abreviado periódico (protocolo del Chef Senior del proyecto).</t>
  </si>
  <si>
    <t>6. Mantener la relación técnica con la autoridad sanitaria y la permisología de planta y PDV.</t>
  </si>
  <si>
    <t>7. Certificar cada apertura nueva antes del primer día de venta (checklist sanitario de apertura).</t>
  </si>
  <si>
    <t>•  Cero incidentes de inocuidad con impacto a cliente · Cobertura completa del programa de auditorías</t>
  </si>
  <si>
    <t>•  No conformidades cerradas dentro del plazo · Cumplimiento de la cadena de frío en recepciones conforme al estándar</t>
  </si>
  <si>
    <t>•  Producto dentro de especificación sensorial conforme a la meta del panel</t>
  </si>
  <si>
    <t>Ingeniería de Alimentos, Química, Veterinaria o afín; certificación HACCP verificable (excluyente).</t>
  </si>
  <si>
    <t>6–10 años; mínimo 4 en calidad/inocuidad de plantas de alimentos o cadenas de food service con múltiples puntos.</t>
  </si>
  <si>
    <t>Sistemas HACCP implantados y auditados en proteína animal o listos-para-comer; auditoría de puntos de venta o clientes; manejo de cadena de frío y vida útil; trato con autoridad sanitaria venezolana.</t>
  </si>
  <si>
    <t>Protinal–Proagro, Plumrose, Empresas Polar (alimentos), laboratorios de alimentos, gerencias de calidad de supermercados (Excelsior Gama, Plaza's) y de QSR con comisariato (Arturo's).</t>
  </si>
  <si>
    <t>Español nativo; inglés lector técnico deseable (fichas y normas).</t>
  </si>
  <si>
    <t>Documentación HACCP/BPF, registradores de temperatura, Excel intermedio, KoboToolbox para auditorías móviles.</t>
  </si>
  <si>
    <t>•  Independencia de criterio: reporta al GG precisamente para poder frenar a Operaciones cuando la especificación esté en riesgo.</t>
  </si>
  <si>
    <t>•  Rigor documental sin burocracia paralizante: el sistema debe ser auditable y operable a la vez.</t>
  </si>
  <si>
    <t>•  Autoridad técnica pedagógica: enseña la especificación en el piso de tienda, no solo la exige.</t>
  </si>
  <si>
    <t>Bono anual atado a cero incidentes y al cierre de no conformidades en plazo, conforme a la ponderación que apruebe la Dirección.</t>
  </si>
  <si>
    <t>HCM familiar, movilidad para cobertura de red, telefonía.</t>
  </si>
  <si>
    <t>USD 1.500/mes está en la banda media-alta de jefaturas de calidad del sector alimentos venezolano: atrae jefes de aseguramiento de calidad de plantas medianas o números 2 de plantas grandes (Protinal, Plumrose) con salto a un sistema de punta a punta.</t>
  </si>
  <si>
    <t>1. Mapeo directo en plantas de proteína y alimentos listos + gremios técnicos.</t>
  </si>
  <si>
    <t>2. Prueba técnica: diseño del plan HACCP simplificado del flujo planta→PDV de MOY'S con identificación de puntos críticos (se evalúa contra el diseño canónico).</t>
  </si>
  <si>
    <t>3. Entrevista técnica con el Chef Senior del proyecto + entrevista de independencia de criterio con GG.</t>
  </si>
  <si>
    <t>4. Referencias técnicas y verificación de certificaciones.</t>
  </si>
  <si>
    <t>•  Perfil de planta puro sin visión de red de PDV. Mitigación: la prueba técnica exige el flujo completo, no solo la planta.</t>
  </si>
  <si>
    <t>•  Captura por Operaciones (presión de volumen sobre especificación). Mitigación: línea de reporte al GG y peso dominante de los incidentes en su variable.</t>
  </si>
  <si>
    <t>PERFIL DE CARGO — CONTRALOR</t>
  </si>
  <si>
    <t>Contralor — Cadena MOY'S</t>
  </si>
  <si>
    <t>Contraloría (control interno, inventarios y antifraude)</t>
  </si>
  <si>
    <t>Gerente General, con línea funcional de reporte al CFO de JHS Agroindustria</t>
  </si>
  <si>
    <t>Analista de RRHH y Selección (línea administrativa desde el Año 3); auditores de arqueo por servicio</t>
  </si>
  <si>
    <t>Caracas, con cobertura de planta y red</t>
  </si>
  <si>
    <t>Año 3, trimestre 2 — financiado por la partida corporativa adicional (contraloría), conforme al destino explícito de esa partida en el modelo</t>
  </si>
  <si>
    <t>Blindar el efectivo, los inventarios y los controles de una cadena que al Año 3 supera las 30 tiendas con alta transaccionalidad en efectivo y producto perecedero de alto valor: conciliación planta–PDV, arqueos, prevención de fraude, control de compras y soporte del cierre contable de la unidad ante el CFO de JHS.</t>
  </si>
  <si>
    <t>1. Diseñar y operar el sistema de control interno de la cadena: arqueos sorpresa, segregación de funciones en PDV, controles de compras y de contratación de obra.</t>
  </si>
  <si>
    <t>2. Conciliar semanalmente inventarios planta–logística–PDV (despachado contra vendido contra mermado) y auditar la merma reportada por Operaciones.</t>
  </si>
  <si>
    <t>3. Administrar el ciclo de cuentas por pagar y la disciplina de doble firma en rentas y contratos de obra (control cruzado al área de Expansión).</t>
  </si>
  <si>
    <t>4. Producir el cierre mensual de la unidad y el paquete financiero para el CFO de JHS en calendario fijo.</t>
  </si>
  <si>
    <t>5. Investigar diferencias y presuntos fraudes con protocolo documentado; reportar hallazgos simultáneamente al GG y al CFO de JHS.</t>
  </si>
  <si>
    <t>6. Custodiar el cumplimiento tributario y parafiscal de la unidad con los asesores externos (IVA, ISLR, municipales, INCES, IVSS, BANAVIH).</t>
  </si>
  <si>
    <t>7. Auditar anualmente una muestra de contratos de renta contra mercado (control del riesgo estructural del área de Expansión).</t>
  </si>
  <si>
    <t>•  Diferencias de inventario no explicadas dentro del umbral que fije la Dirección · Plan de arqueos ejecutado completo</t>
  </si>
  <si>
    <t>•  Cierre mensual entregado al CFO de JHS en calendario · Cero multas por incumplimiento tributario/parafiscal</t>
  </si>
  <si>
    <t>•  Hallazgos de auditoría interna cerrados dentro del plazo definido</t>
  </si>
  <si>
    <t>Contaduría Pública colegiada (excluyente); especialización en auditoría o control interno deseable.</t>
  </si>
  <si>
    <t>8–12 años; mínimo 4 en contraloría, auditoría interna o auditoría externa de empresas de retail, alimentos o consumo con inventarios perecederos.</t>
  </si>
  <si>
    <t>Control de inventarios multiubicación; arqueos y prevención de fraude en operaciones de efectivo; cierre contable bajo VEN-NIF; cumplimiento parafiscal venezolano completo; experiencia con firmas Big Four o auditoría interna corporativa valorada.</t>
  </si>
  <si>
    <t>Contralores y gerentes de auditoría de Farmatodo, Excelsior Gama, Plaza's, Traki, Empresas Polar; gerentes/seniors de KPMG, EY, PwC, Deloitte Venezuela con clientes de retail/consumo; contralores de avícolas (Protinal–Proagro) — afinidad natural con JHS.</t>
  </si>
  <si>
    <t>Español nativo; inglés lector.</t>
  </si>
  <si>
    <t>ERP contable local (Profit Plus, SAP B1 o similar), Excel avanzado, VEN-NIF.</t>
  </si>
  <si>
    <t>•  Independencia estructural: la doble línea GG + CFO JHS existe para que ningún hallazgo se archive.</t>
  </si>
  <si>
    <t>•  Firmeza sin hostilidad: controla sin paralizar la operación.</t>
  </si>
  <si>
    <t>•  Meticulosidad probatoria: sus hallazgos deben resistir un proceso laboral venezolano.</t>
  </si>
  <si>
    <t>Bono anual atado a la calidad del cierre y a las diferencias de inventario dentro de meta. Nunca atado a resultados comerciales (independencia).</t>
  </si>
  <si>
    <t>HCM familiar, telefonía, movilidad por reembolso.</t>
  </si>
  <si>
    <t>USD 2.000/mes está en la banda de contralores de empresa mediana del mercado: atrae gerentes de auditoría de firma o contralores en ejercicio de cadenas medianas. La doble línea con el CFO de JHS es un atractivo de carrera adicional (visibilidad de grupo).</t>
  </si>
  <si>
    <t>1. Mapeo en firmas de auditoría y contralorías de retail + validación del perfil finalista por el CFO de JHS como parte del panel.</t>
  </si>
  <si>
    <t>2. Prueba técnica: diseño del protocolo de conciliación planta–PDV y del plan de arqueos para la red vigente.</t>
  </si>
  <si>
    <t>3. Entrevista de integridad estructurada + verificación exhaustiva de antecedentes, referencias y colegiatura.</t>
  </si>
  <si>
    <t>•  Perfil contable pasivo (registrador) en lugar de contralor de campo. Mitigación: la prueba técnica es de control operativo, no de registro.</t>
  </si>
  <si>
    <t>•  Conflicto de agenda GG vs. CFO JHS. Mitigación: estatuto de contraloría firmado por ambos al ingreso (alcance, acceso irrestricto a información, protocolo de hallazgos).</t>
  </si>
  <si>
    <t>PERFIL DE CARGO — ADMINISTRADOR DE PUNTO DE VENTA</t>
  </si>
  <si>
    <t>Administrador de Punto de Venta — Cadena MOY'S</t>
  </si>
  <si>
    <t>Operaciones — tienda</t>
  </si>
  <si>
    <t>Gerente General vía reporte directo hasta el umbral canónico de tiendas; Supervisor de Zona en adelante</t>
  </si>
  <si>
    <t>Toda la dotación de su PDV: operarios de cocina/terminado, ensamble y despacho, cajero (donde aplique) y aseo. En ventana, él mismo opera la caja (línea canónica 'Administrador / cajero' de SUP_OPEX).</t>
  </si>
  <si>
    <t>Su PDV asignado; disponibilidad para apoyar aperturas de su zona</t>
  </si>
  <si>
    <t>Con cada apertura del plan: seleccionado y certificado en la tienda-escuela antes del día 1 de su tienda</t>
  </si>
  <si>
    <t>Contrato a tiempo indeterminado; período de prueba conforme a LOTTT</t>
  </si>
  <si>
    <t>Ser el dueño operativo de su tienda: responder por el cumplimiento presupuestal del P&amp;L de su PDV, la ejecución diaria del estándar MOY'S (producto, servicio, imagen, inocuidad reheat-only), la administración de su equipo y la disciplina del modelo de pedidos automáticos y de los controles de caja e inventario. Es, además, la cantera oficial del Supervisor de Zona: la ruta de carrera de la cadena pasa por este cargo.</t>
  </si>
  <si>
    <t>1. Abrir y cerrar la tienda conforme al checklist canónico; responder por la ejecución del estándar completo durante toda la jornada.</t>
  </si>
  <si>
    <t>2. Responder por el cumplimiento presupuestal de su PDV: ventas contra curva, mermas, gasto de labor y controllables.</t>
  </si>
  <si>
    <t>3. Recibir el producto de planta verificando cantidad y temperatura de cadena de frío (0–4 °C); administrar la rotación por vida útil y la ventana de servicio del producto terminado.</t>
  </si>
  <si>
    <t>4. Operar la disciplina del modelo de pedidos automáticos: validar el pedido sugerido de su tienda, reportar novedades de demanda al Analista de Operaciones y ejecutar la recepción conforme; cero pedidos manuales fuera del sistema salvo excepción autorizada.</t>
  </si>
  <si>
    <t>5. Administrar la caja y los controles antifraude conforme al protocolo (arqueos, cuadres, depósitos); en formato ventana, operar personalmente la caja como parte de su rol.</t>
  </si>
  <si>
    <t>6. Programar los turnos de su dotación dentro del presupuesto de labor; gestionar asistencia, disciplina y clima del equipo.</t>
  </si>
  <si>
    <t>7. Entrenar en sitio a su equipo como administrador-entrenador certificado; mantener la certificación de estaciones de toda su dotación.</t>
  </si>
  <si>
    <t>8. Atender y resolver las situaciones de cliente; custodiar la reputación de su tienda en la zona.</t>
  </si>
  <si>
    <t>•  Cumplimiento presupuestal del P&amp;L de su tienda (ventas, mermas, labor, controllables)</t>
  </si>
  <si>
    <t>•  Auditorías de estándar e inocuidad conforme a la meta vigente</t>
  </si>
  <si>
    <t>•  Disciplina del ciclo de pedidos y recepciones conforme al protocolo</t>
  </si>
  <si>
    <t>•  Cuadres de caja sin diferencias fuera del umbral definido</t>
  </si>
  <si>
    <t>•  Rotación y cobertura de su dotación conforme a la meta; al menos un sucesor en formación</t>
  </si>
  <si>
    <t>Bachiller (mínimo); TSU o estudios universitarios en curso valorados. En este nivel del mercado venezolano la trayectoria operativa pesa más que la credencial.</t>
  </si>
  <si>
    <t>3–6 años; mínimo 2 como encargado, subgerente o administrador de tienda en QSR, panadería de volumen, retail de alimentos o farmacia.</t>
  </si>
  <si>
    <t>Manejo de equipo de al menos 4–6 personas por turno; manejo de efectivo con cuadres diarios; inventarios de perecederos; atención de cliente de mostrador de alto flujo.</t>
  </si>
  <si>
    <t>Encargados y subgerentes de Farmatodo, Arturo's, Church's, KFC, panaderías de volumen, areperas organizadas, supermercados (Plaza's, Gama, Central Madeirense) y farmacias independientes grandes. Fuente interna desde el Año 2: cajeros y operarios MOY'S destacados ascendidos.</t>
  </si>
  <si>
    <t>POS, planillas básicas de turno e inventario, WhatsApp Business.</t>
  </si>
  <si>
    <t>•  Dueño de su tienda: se mide por su P&amp;L y lo sabe; no espera instrucciones para lo cotidiano.</t>
  </si>
  <si>
    <t>•  Honestidad verificable: caja, inventario y nómina de turno pasan por sus manos todos los días.</t>
  </si>
  <si>
    <t>•  Liderazgo cercano de equipos de base: firmeza y respeto en un contexto de alta rotación y multi-empleo.</t>
  </si>
  <si>
    <t>•  Disciplina de estándar: el checklist se cumple igual con o sin supervisor presente.</t>
  </si>
  <si>
    <t>•  Vocación de carrera: el cargo es la antesala del Supervisor de Zona y el candidato debe quererlo.</t>
  </si>
  <si>
    <t>Bono mensual o trimestral de tienda atado al cumplimiento presupuestal de su PDV (ventas, mermas, cuadres), conforme al esquema que apruebe la Dirección.</t>
  </si>
  <si>
    <t>HCM individual, alimentación en turno, uniformes.</t>
  </si>
  <si>
    <t>USD 400/mes (línea canónica 'Administrador / cajero' de SUP_OPEX) está dentro de la banda de encargados de tienda del mercado formal venezolano. El paquete se vuelve claramente competitivo con el variable de tienda y, sobre todo, con la ruta de carrera real y visible a Supervisor de Zona (USD 1.200): la cadena vende progreso, y ese es el argumento de atracción y retención en este nivel.</t>
  </si>
  <si>
    <t>1. Reclutamiento por el Analista de RRHH y Selección: publicación local por zona + banca de candidatos + referidos.</t>
  </si>
  <si>
    <t>2. Prueba situacional estandarizada: cuadre de caja con diferencias sembradas, decisión de rotación de producto por vida útil, role-play de cliente difícil.</t>
  </si>
  <si>
    <t>3. Entrevista por competencias con el Supervisor de Zona (o GG en el piloto) + verificación de referencias con énfasis en integridad de caja.</t>
  </si>
  <si>
    <t>4. Certificación completa de estaciones en la tienda-escuela antes de asumir su PDV.</t>
  </si>
  <si>
    <t>•  Rotación hacia competidores por diferencias salariales pequeñas. Mitigación: variable de tienda + ruta de carrera visible y real (los ascensos a supervisor deben celebrarse públicamente).</t>
  </si>
  <si>
    <t>•  Riesgo de caja e inventario (estructural del cargo). Mitigación: protocolo del Contralor, arqueos sorpresa y cultura de consecuencias consistente.</t>
  </si>
  <si>
    <t>PERFIL DE CARGO — CAJERO</t>
  </si>
  <si>
    <t>Cajero — Cadena MOY'S</t>
  </si>
  <si>
    <t>PDV asignado (dine-in de alto volumen y flagship; en formato ventana la caja la opera el propio Administrador conforme a la línea canónica 'Administrador / cajero' de SUP_OPEX)</t>
  </si>
  <si>
    <t>Con las aperturas de dine-in de alto volumen y con el flagship cuando se active; en el flagship la dotación canónica de la línea 'Administrador / cajero' contempla varias posiciones</t>
  </si>
  <si>
    <t>Ser la cara transaccional de MOY'S: cobrar con exactitud y velocidad, mantener la fila fluyendo en hora pico (condición vital del modelo de volumen), ejecutar el guion de servicio y venta sugerida del menú corto, y custodiar la caja asignada con cuadres impecables.</t>
  </si>
  <si>
    <t>1. Operar la caja con exactitud: cobro en múltiples medios de pago (efectivo multimoneda, punto, pago móvil), emisión fiscal y cuadre de su turno sin diferencias fuera del umbral.</t>
  </si>
  <si>
    <t>2. Mantener la velocidad de fila en hora pico conforme al estándar de servicio de la cadena.</t>
  </si>
  <si>
    <t>3. Ejecutar el guion de servicio MOY'S: saludo, venta sugerida del menú corto, manejo de reclamos de primer nivel y escalamiento al Administrador.</t>
  </si>
  <si>
    <t>4. Custodiar el efectivo de su turno conforme al protocolo antifraude (retiros parciales, denominaciones, entrega documentada).</t>
  </si>
  <si>
    <t>5. Mantener su estación limpia y abastecida (empaques, material de mostrador) y apoyar el ensamble en valles de demanda según programación.</t>
  </si>
  <si>
    <t>6. Participar en los conteos de inventario y en las rutinas de apertura/cierre que le asigne el Administrador.</t>
  </si>
  <si>
    <t>•  Velocidad de atención en hora pico conforme al estándar</t>
  </si>
  <si>
    <t>•  Ejecución del guion de servicio verificada en auditorías y cliente incógnito</t>
  </si>
  <si>
    <t>•  Asistencia y puntualidad conforme a la política</t>
  </si>
  <si>
    <t>Bachiller.</t>
  </si>
  <si>
    <t>1–3 años como cajero en retail, farmacia, supermercado o QSR; se aceptan perfiles de primer empleo con prueba de aptitud numérica destacada.</t>
  </si>
  <si>
    <t>Manejo de efectivo multimoneda y pago móvil; punto de venta fiscal; atención de mostrador de alto flujo.</t>
  </si>
  <si>
    <t>Fuente en Venezuela</t>
  </si>
  <si>
    <t>Cajeros de Farmatodo, supermercados, farmacias y QSR de la zona de cada tienda; reclutamiento local por zona a cargo del Analista de RRHH y Selección. Es también puerta de entrada de la ruta interna: operarios MOY'S con aptitud numérica pueden ascender a caja.</t>
  </si>
  <si>
    <t>POS táctil, punto de venta bancario, pago móvil.</t>
  </si>
  <si>
    <t>•  Exactitud numérica bajo presión de fila.</t>
  </si>
  <si>
    <t>•  Honestidad verificable: referencias con énfasis en manejo de efectivo.</t>
  </si>
  <si>
    <t>•  Amabilidad genuina y aguante en hora pico: la caja es la experiencia del cliente en un modelo sin meseros.</t>
  </si>
  <si>
    <t>•  Trabajo en equipo: cubre y se deja cubrir en los picos.</t>
  </si>
  <si>
    <t>Participación en el bono de tienda del PDV cuando su tienda cumple presupuesto, conforme al esquema que apruebe la Dirección.</t>
  </si>
  <si>
    <t>USD 300/mes propuesto se posiciona entre el operario (USD 250) y el administrador (USD 400), consistente con la responsabilidad de custodia de efectivo; competitivo frente al mercado de cajeros del retail formal. NOTA DE CONSISTENCIA CON EL MODELO: SUP_OPEX financia la caja dentro de la línea canónica 'Administrador / cajero' (en ventana es una sola persona; en flagship esa línea contempla varias posiciones que se reparten entre administración y cajas). Este perfil no agrega nómina al modelo: especifica cómo se dota la línea existente.</t>
  </si>
  <si>
    <t>1. Reclutamiento local por zona (Analista de RRHH y Selección) + referidos de la dotación.</t>
  </si>
  <si>
    <t>2. Prueba de aptitud numérica y de manejo de efectivo con casos sembrados (vuelto multimoneda, billete falso, corte de sistema).</t>
  </si>
  <si>
    <t>3. Entrevista corta por competencias con el Administrador del PDV + referencias con énfasis en efectivo.</t>
  </si>
  <si>
    <t>4. Certificación de la estación de caja y servicio en la tienda-escuela.</t>
  </si>
  <si>
    <t>•  Rotación estructural alta del cargo en el mercado. Mitigación: reclutamiento continuo por zona, banca de candidatos viva y ruta visible a administrador.</t>
  </si>
  <si>
    <t>•  Riesgo de efectivo. Mitigación: retiros parciales, arqueos sorpresa, cámaras sobre caja y cultura de consecuencias consistente.</t>
  </si>
  <si>
    <t>PERFIL DE CARGO — OPERARIO DE PUNTO DE VENTA</t>
  </si>
  <si>
    <t>Operario de Punto de Venta — Cadena MOY'S</t>
  </si>
  <si>
    <t>PDV asignado (dotación canónica: 3 operarios en ventana y dine-in; 8 en flagship)</t>
  </si>
  <si>
    <t>Con cada apertura del plan: seleccionado por zona y certificado en la tienda-escuela antes del día 1</t>
  </si>
  <si>
    <t>Ejecutar el corazón operativo del modelo reheat-only en tienda: recibir y almacenar el producto de planta respetando la cadena de frío, terminar el pollo en freidora abierta conforme a la especificación canónica, ensamblar y despachar pedidos dentro de la ventana de servicio, y mantener la tienda en estándar de limpieza e inocuidad. Sin pollo crudo en tienda, la excelencia del operario es disciplina de especificación, no destreza de cocina.</t>
  </si>
  <si>
    <t>1. Recibir producto de planta verificando temperatura (cadena de 0–4 °C) y rotularlo por vida útil según el protocolo de rotación.</t>
  </si>
  <si>
    <t>2. Ejecutar el terminado canónico: fritura en freidora abierta de 2–4 minutos del producto par-fried horneado, respetando tiempos, temperaturas de equipo y estándares de crust definidos en la especificación.</t>
  </si>
  <si>
    <t>3. Respetar la ventana de servicio del producto terminado (20–30 minutos) y ejecutar el descarte conforme al protocolo cuando se vence, registrándolo como merma.</t>
  </si>
  <si>
    <t>4. Ensamblar pedidos completos y correctos (estación de ensamble/despacho) con la velocidad del estándar de hora pico.</t>
  </si>
  <si>
    <t>5. Mantener su estación y la tienda en estándar de limpieza e inocuidad (BPM): manos, superficies, utensilios, aceite de freidora conforme al programa de cambio.</t>
  </si>
  <si>
    <t>6. Participar en conteos de inventario, recepción de pedidos y rutinas de apertura/cierre que asigne el Administrador.</t>
  </si>
  <si>
    <t>7. Mantener vigente su certificación de estaciones y entrenar nuevos compañeros cuando el Administrador lo designe.</t>
  </si>
  <si>
    <t>•  Cumplimiento de la especificación de terminado y de la ventana de servicio en auditorías</t>
  </si>
  <si>
    <t>•  Estándar de limpieza e inocuidad de su estación conforme a la meta</t>
  </si>
  <si>
    <t>•  Exactitud y velocidad de ensamble conforme al estándar de hora pico</t>
  </si>
  <si>
    <t>•  Asistencia, puntualidad y vigencia de certificación</t>
  </si>
  <si>
    <t>Bachiller o educación media en curso; certificado de salud/manipulación de alimentos vigente (gestionable al ingreso).</t>
  </si>
  <si>
    <t>0–2 años; primer empleo bienvenido. La tienda-escuela certifica la competencia — se selecciona actitud, no técnica previa.</t>
  </si>
  <si>
    <t>Cocina de volumen, panadería, arepera, comedor industrial o retail de alimentos; cualquier experiencia con freidoras o cadena de frío suma.</t>
  </si>
  <si>
    <t>Reclutamiento local en el radio de cada tienda (residentes de la zona: puntualidad y arraigo), a cargo del Analista de RRHH y Selección; referidos de la dotación; canteras de comedores y panaderías de la zona. La estación de ensamble/despacho (línea canónica de salario superior) se cubre preferentemente por ascenso desde cocina.</t>
  </si>
  <si>
    <t>Freidora abierta, equipos de refrigeración, termómetros y registros básicos de temperatura.</t>
  </si>
  <si>
    <t>•  Disciplina de especificación: hace exactamente lo que dice la ficha, todas las veces — la consistencia del producto MOY'S vive aquí.</t>
  </si>
  <si>
    <t>•  Higiene personal y de estación impecables, por convicción y no por vigilancia.</t>
  </si>
  <si>
    <t>•  Ritmo y resistencia física en hora pico, de pie y con calor de equipo.</t>
  </si>
  <si>
    <t>•  Actitud de aprendizaje y de equipo: rota estaciones, cubre picos, quiere crecer.</t>
  </si>
  <si>
    <t>Participación en el bono de tienda cuando su PDV cumple presupuesto; reconocimientos no monetarios de estándar (operario del mes por zona).</t>
  </si>
  <si>
    <t>USD 250/mes (línea canónica 'Operario de cocina' de SUP_OPEX) es consistente con el mercado de personal operativo de alimentos del país; el paquete compite por alimentación en turno, HCM, formalidad LOTTT completa y la ruta interna real: la estación de ensamble/despacho (línea canónica de USD 300) y luego caja y administración. En este segmento del mercado venezolano la formalidad y la ruta valen tanto como el salario.</t>
  </si>
  <si>
    <t>1. Reclutamiento local por zona (Analista de RRHH y Selección) + referidos con incentivo.</t>
  </si>
  <si>
    <t>2. Jornada de selección grupal: dinámica de equipo, prueba de seguimiento de instrucciones (armar un producto siguiendo una ficha), verificación de disponibilidad de turnos.</t>
  </si>
  <si>
    <t>3. Entrevista corta con el Administrador del PDV.</t>
  </si>
  <si>
    <t>4. Certificación de estaciones en la tienda-escuela antes del día 1; el certificado es requisito para operar.</t>
  </si>
  <si>
    <t>•  Rotación estructural del segmento (multi-empleo, economía informal). Mitigación: reclutamiento continuo, dotación con holgura de cobertura, ruta interna visible y trato digno — la retención en base es cultura, no solo salario.</t>
  </si>
  <si>
    <t>•  Deriva de especificación con la rotación (el estándar se diluye de boca en boca). Mitigación: recertificación periódica y auditorías del estándar; el adelanto del Coordinador de Entrenamiento al piloto existe exactamente para esto.</t>
  </si>
  <si>
    <t>PERFIL DE CARGO — INGENIERO DE PLANTA</t>
  </si>
  <si>
    <t>Cadena MOY'S · Centro de Producción Las Tejerías · JHS Agroindustria · Estándar de búsqueda ejecutiva VentureMe · Confidencial · v3</t>
  </si>
  <si>
    <t>Ingeniero de Planta — Centro de Producción MOY'S Las Tejerías</t>
  </si>
  <si>
    <t>Producción (planta)</t>
  </si>
  <si>
    <t>Operarios de Planta (dotación por turno según fase — ver DOTACION_PLANTA); administra los servicios de mantenimiento contratados. El Ingeniero de Calidad Junior le reporta administrativamente solo durante el Año 1, con línea a Calidad desde el Año 2.</t>
  </si>
  <si>
    <t>Planta Las Tejerías (Aragua), con coordinación logística con los PDV de Gran Caracas</t>
  </si>
  <si>
    <t>Preoperativo — Mes −2: participa en la instalación, recepción de equipos importados y puesta en marcha de la línea Fase 1 junto al equipo de ingeniería del proyecto</t>
  </si>
  <si>
    <t>Dirigir la producción del centro de Las Tejerías de punta a punta: recibir el pollo de la plataforma JHS y convertirlo, con la línea canónica (despiece 9 piezas → marinado al vacío → apanado → par-freído → horneado a núcleo seguro → congelación/refrigeración → empaque), en producto terminado que cada PDV solo recalienta. Es el dueño del cuello de botella del sistema completo: capacidad, rendimiento, merma de proceso, mantenimiento y disciplina de especificación en planta, a través de las cuatro fases de ampliación del plan (91,65 → 183,3 → 366,6 → 549,9 t/mes).</t>
  </si>
  <si>
    <t>1. Dirigir la operación diaria de planta en sus turnos activos: programación de producción semanal derivada del modelo de pedidos automáticos (demanda agregada de la red que tramita el Analista de Operaciones bajo supervisión del GG).</t>
  </si>
  <si>
    <t>2. Responder por el cumplimiento presupuestal de planta: rendimiento del pollo (yield de despiece y cocción), merma de proceso, consumo de insumos por kg (marinado, apanado, aceite) y gasto fijo de planta dentro del presupuesto.</t>
  </si>
  <si>
    <t>3. Ejecutar la especificación canónica del producto en los 5 puntos de control de jugosidad definidos por el proyecto: marinado funcional (inyección/tumbler), cocción mínima segura sin sobrecocción, cadena de frío, batter de alta amilosa y entrega a logística dentro de especificación.</t>
  </si>
  <si>
    <t>4. Administrar el plan de mantenimiento preventivo de la línea (tumbler, apanadora, freidora, horno espiral, IQF, túnel, cavas): equipos importados con repuestos críticos en inventario mínimo definido.</t>
  </si>
  <si>
    <t>Planificar y ejecutar las ampliaciones de capacidad — Fase 2 (fritura continua + tumbler #2, fin del Año 2 según el calendario del modelo v4), Fase 3 (duplicación de cocción-congelación y paso a 2 turnos, Año 4) y Fase 4 (549,9 t/mes, Año 7) — con el soporte de ingeniería del proyecto, sin detener el abasto de la red.</t>
  </si>
  <si>
    <t>6. Garantizar la inocuidad operativa de planta (BPM, control de PCC del plan HACCP en línea) en coordinación con el Ingeniero de Calidad Junior y bajo auditoría del Jefe de Calidad.</t>
  </si>
  <si>
    <t>Administrar la plantilla de operarios de la fase vigente (12 → 20 → 32 → 40, canónico SUP_PLANTA_OPEX): programación multitarea en Fase 1, paso a 2 turnos en Fase 3, entrenamiento de estaciones con el Coordinador de Entrenamiento, disciplina y clima.</t>
  </si>
  <si>
    <t>8. Coordinar la logística de despacho a PDV (rutas, frecuencias, cadena de 0–4 °C en vehículos) con el Analista de Operaciones.</t>
  </si>
  <si>
    <t>9. Reportar al GG el tablero semanal de planta: toneladas procesadas, utilización, rendimientos, mermas y cumplimiento del programa.</t>
  </si>
  <si>
    <t>•  Cumplimiento del programa semanal de producción (pedidos completos y a tiempo a la red)</t>
  </si>
  <si>
    <t>•  Rendimiento del pollo y merma de proceso dentro del presupuesto</t>
  </si>
  <si>
    <t>•  Utilización de planta conforme a la fase (referencia PROD_DEMANDA) · Cero quiebres de abasto imputables a planta</t>
  </si>
  <si>
    <t>•  Disponibilidad de línea (paradas no programadas) conforme a la meta de mantenimiento</t>
  </si>
  <si>
    <t>•  Producto liberado dentro de especificación (conforme al protocolo de Calidad) · Cero incidentes de inocuidad</t>
  </si>
  <si>
    <t>Ingeniería de Alimentos, Ingeniería Industrial, Mecánica o Agroindustrial. Formación en HACCP/BPM verificable.</t>
  </si>
  <si>
    <t>6–10 años; mínimo 4 en producción de plantas de alimentos — idealmente proteína (avícola, cárnicos, embutidos) o fritos/apanados industriales — con jefatura de turno o de planta.</t>
  </si>
  <si>
    <t>Operación de líneas de proceso térmico (cocción/fritura industrial) y congelación; manejo de rendimientos y mermas de proteína; mantenimiento electromecánico de línea con proveedores locales; arranque o ampliación de al menos una línea (deseable, muy valorado para las Fases 2–3); gestión de personal operativo por turnos.</t>
  </si>
  <si>
    <t>Protinal–Proagro (beneficio y valor agregado avícola — afinidad natural con JHS), Plumrose, Empresas Polar (alimentos), Alimentos Mary, plantas de empanizados y congelados, Cargill VE (históricos), panificadoras industriales. Segunda fuente: ingenieros venezolanos retornados con experiencia en plantas de Colombia/Perú.</t>
  </si>
  <si>
    <t>Español nativo; inglés lector técnico (manuales de equipos chinos vienen en inglés — necesario para mantenimiento).</t>
  </si>
  <si>
    <t>Excel intermedio-avanzado (programación y rendimientos), lectura de manuales y planos de equipos, registros HACCP; deseable software básico de mantenimiento (o disciplina equivalente en planillas).</t>
  </si>
  <si>
    <t>•  Dueño del fierro: vive en el piso de planta, conoce cada equipo y cada ruido; no dirige desde la oficina.</t>
  </si>
  <si>
    <t>•  Disciplina de especificación: entiende que en este modelo la calidad del pollo de 76 tiendas se decide en su línea, no en las tiendas.</t>
  </si>
  <si>
    <t>•  Resolutividad de mantenimiento en contexto venezolano: repuestos escasos, proveedores informales, soluciones seguras sin improvisación peligrosa.</t>
  </si>
  <si>
    <t>•  Planificador sereno bajo presión de abasto: la red no puede quedarse sin producto; sabe priorizar y comunicar.</t>
  </si>
  <si>
    <t>•  Formador de operarios de base y constructor de cultura de inocuidad por convicción.</t>
  </si>
  <si>
    <t>Bono trimestral atado al cumplimiento del programa de producción, rendimientos dentro de presupuesto y cero quiebres de abasto, en la ponderación que apruebe la Dirección.</t>
  </si>
  <si>
    <t>HCM familiar, transporte o asignación de movilidad Las Tejerías, alimentación en planta, telefonía.</t>
  </si>
  <si>
    <t>USD 2.000/mes se ubica en la banda de jefes de producción de plantas medianas de alimentos del eje Aragua–Carabobo — competitivo para atraer jefes de turno senior o números 2 de plantas grandes (Protinal, Plumrose) con salto a dirigir su propia planta. La ubicación en Las Tejerías favorece talento del eje Aragua (La Victoria, Maracay, Cagua) con arraigo local — ventaja de retención frente a Caracas.</t>
  </si>
  <si>
    <t>1. Mapeo directo en plantas de proteína y alimentos del eje Aragua–Carabobo + gremios de ingeniería de alimentos.</t>
  </si>
  <si>
    <t>2. Entrevista técnica de trayectoria: líneas operadas, rendimientos manejados, arranques o ampliaciones ejecutadas (verificables).</t>
  </si>
  <si>
    <t>3. Prueba técnica con el Chef Senior y la ingeniería del proyecto: análisis del flujo canónico de la línea Fase 1 (identificar cuellos, riesgos de arranque y plan de puesta en marcha de 60 días).</t>
  </si>
  <si>
    <t>4. Visita de referencia a su planta actual o referencias técnicas profundas (2 jefes, 1 par de mantenimiento) + verificación de antecedentes.</t>
  </si>
  <si>
    <t>•  Escasez de ingenieros de proceso térmico en el país por diáspora. Mitigación: abrir a perfiles de jefatura de turno con potencial + soporte de ingeniería del proyecto (Edgar/John) durante arranque y fases.</t>
  </si>
  <si>
    <t>•  Dependencia de una sola persona para el activo más crítico del sistema. Mitigación: formar desde el Año 1 un operario líder por turno como sucesión de emergencia y documentar la operación (manuales vivos de línea).</t>
  </si>
  <si>
    <t>•  Rotación hacia plantas grandes del eje. Mitigación: variable por resultados + protagonismo visible en las ampliaciones Fase 2 y 3 (proyecto de carrera, no solo empleo).</t>
  </si>
  <si>
    <t>PERFIL DE CARGO — INGENIERO DE CALIDAD</t>
  </si>
  <si>
    <t>Ingeniero de Calidad — Centro de Producción MOY'S Las Tejerías (perfil de entrada / junior)</t>
  </si>
  <si>
    <t>Calidad e inocuidad (planta)</t>
  </si>
  <si>
    <t>Jefe de Calidad y Auditoría desde su ingreso (Año 2). Durante el Año 1: reporte administrativo al Ingeniero de Planta con protocolo de liberación de lotes documentado y escalamiento directo al Gerente General ante cualquier conflicto de especificación (salvaguarda de independencia).</t>
  </si>
  <si>
    <t>Planta Las Tejerías (Aragua), turno de producción</t>
  </si>
  <si>
    <t>Preoperativo — Mes −1: valida la especificación en las corridas de prueba y arranca el sistema de registros desde el primer lote. CANÓNICO SUP_PLANTA_OPEX: 2º Ingeniero de Calidad al pasar la planta a 2 turnos (Fase 3), para cubrir la liberación de lotes en ambos turnos.</t>
  </si>
  <si>
    <t>Ser los ojos de la especificación dentro de la planta, lote a lote: monitorear los puntos críticos del plan HACCP en línea (temperatura de núcleo de cocción, cadena de frío, integridad del apanado, vida útil), liberar formalmente cada lote antes de su despacho a la red, y mantener los registros que hacen auditable el sistema. En un modelo donde el PDV solo recalienta, la inocuidad de toda la cadena se asegura aquí.</t>
  </si>
  <si>
    <t>1. Monitorear en línea los PCC del plan HACCP de planta: temperatura de núcleo a la salida del horno (conforme a la especificación canónica validada por Calidad), temperaturas de congelación/refrigeración, y controles de recepción de materia prima (pollo JHS: temperatura, frescura, conformidad).</t>
  </si>
  <si>
    <t>2. Ejecutar la liberación formal de cada lote de producto terminado antes del despacho: verificación contra especificación (peso, apanado, cocción, empaque, rotulado de vida útil) con registro firmado; retener lotes fuera de especificación conforme al protocolo.</t>
  </si>
  <si>
    <t>3. Mantener los registros HACCP/BPM de planta completos y al día (planillas de PCC, calibración de termómetros, saneamiento, control de plagas con el proveedor).</t>
  </si>
  <si>
    <t>4. Ejecutar el muestreo sistemático de producto (peso de pieza, absorción de marinado, humedad del batter) y el panel sensorial abreviado según el protocolo del proyecto; reportar tendencias.</t>
  </si>
  <si>
    <t>5. Verificar la carga de vehículos de despacho: temperatura de cava del camión, integridad de empaque, rotación PEPS por vida útil.</t>
  </si>
  <si>
    <t>6. Gestionar las no conformidades de planta: registro, contención, análisis de causa con el Ingeniero de Planta y seguimiento de cierre; reportar al Jefe de Calidad.</t>
  </si>
  <si>
    <t>7. Apoyar las auditorías del Jefe de Calidad y de la autoridad sanitaria; mantener la documentación de permisología sanitaria de planta al día.</t>
  </si>
  <si>
    <t>8. Entrenar a los operarios en los registros y controles de su estación junto al Coordinador de Entrenamiento.</t>
  </si>
  <si>
    <t>•  Lotes liberados con registro completo: totalidad · Cero despachos sin liberación</t>
  </si>
  <si>
    <t>•  Registros de PCC completos y al día conforme al estándar auditado</t>
  </si>
  <si>
    <t>•  No conformidades de planta cerradas dentro del plazo definido</t>
  </si>
  <si>
    <t>•  Cero incidentes de inocuidad originados en planta con impacto a cliente</t>
  </si>
  <si>
    <t>•  Resultados del muestreo de producto dentro de especificación conforme a la meta del panel</t>
  </si>
  <si>
    <t>Ingeniería de Alimentos o Química (recién graduado o hasta 3 años); formación HACCP/BPM verificable o certificable al ingreso.</t>
  </si>
  <si>
    <t>0–3 años. Cargo de entrada técnico: se contrata rigor y criterio verificados por prueba, no trayectoria. Pasantías largas en plantas de alimentos cuentan.</t>
  </si>
  <si>
    <t>Pasantía o primer empleo en aseguramiento de calidad de plantas de alimentos (ideal proteína o congelados); manejo de registros HACCP reales; muestreo y análisis básico de laboratorio.</t>
  </si>
  <si>
    <t>Recién graduados de Ingeniería de Alimentos/Química de la UCV (Maracay — facultad de Agronomía al lado del eje), UNEXPO, USB, UC (Valencia); analistas junior de calidad de Protinal–Proagro, Plumrose, Polar, Alimentos Mary; laboratorios de alimentos del eje Aragua–Carabobo. La cercanía geográfica de la UCV-Maracay y la UC a Las Tejerías es una ventaja concreta de reclutamiento.</t>
  </si>
  <si>
    <t>Excel intermedio (registros y gráficos de control), termometría y calibración, planillas HACCP; deseable KoboToolbox/formularios digitales.</t>
  </si>
  <si>
    <t>•  Rigor incorruptible con el registro: el dato de temperatura es el que marcó el termómetro, siempre — la integridad del sistema descansa en esa honestidad.</t>
  </si>
  <si>
    <t>•  Criterio para retener: capacidad de detener un lote frente a la presión natural de producción por despachar, con respaldo del protocolo.</t>
  </si>
  <si>
    <t>•  Meticulosidad documental sin perder el piso: los registros se llenan en la línea, no se reconstruyen en el escritorio.</t>
  </si>
  <si>
    <t>•  Ganas de aprender y crecer: el cargo es la cantera natural del área de Calidad de la cadena (ruta a Jefe de Calidad de planta cuando el sistema escale a Fase 3).</t>
  </si>
  <si>
    <t>Ajuste salarial por desempeño a los 12 meses (cargo junior en construcción de carrera); sin bono variable — la liberación de lotes jamás debe tener incentivo de volumen (independencia).</t>
  </si>
  <si>
    <t>HCM individual, transporte o asignación de movilidad Las Tejerías, alimentación en planta.</t>
  </si>
  <si>
    <t>USD 900/mes está por encima de la banda de entrada de analistas de calidad del interior (USD 700–1.200 la banda amplia; el interior paga menos que Caracas), lo que permite escoger entre los mejores recién graduados del eje Aragua–Carabobo y exigir la seriedad que la liberación de lotes requiere. La ruta de carrera explícita es parte del paquete.</t>
  </si>
  <si>
    <t>1. Convocatoria en bolsas de las universidades del eje (UCV-Maracay, UC, UNEXPO) + analistas junior de plantas fuente.</t>
  </si>
  <si>
    <t>2. Prueba técnica eliminatoria: completar un registro de PCC con desviaciones sembradas y decidir liberación/retención de 3 lotes de caso con justificación escrita.</t>
  </si>
  <si>
    <t>3. Entrevista de integridad y criterio con el Jefe de Calidad (o VentureMe/GG en el Año 1) + entrevista técnica con el Ingeniero de Planta.</t>
  </si>
  <si>
    <t>4. Referencias académicas o del primer empleo + verificación de título y antecedentes.</t>
  </si>
  <si>
    <t>•  Captura por producción (presión de despacho sobre criterio de liberación) — riesgo estructural del Año 1 al reportar administrativamente al Ingeniero de Planta. Mitigación: protocolo de liberación firmado por el GG desde el arranque, escalamiento directo documentado y paso a línea de Calidad en el Año 2.</t>
  </si>
  <si>
    <t>•  Rotación por ofertas de plantas grandes del eje una vez formado. Mitigación: ruta visible (2º ingeniero en Fase 3, jefatura de calidad de planta a futuro) y ajuste anual por desempeño.</t>
  </si>
  <si>
    <t>PERFIL DE CARGO — OPERARIO DE PLANTA</t>
  </si>
  <si>
    <t>Operario de Planta — Centro de Producción MOY'S Las Tejerías</t>
  </si>
  <si>
    <t>Ingeniero de Planta (a través del turno asignado)</t>
  </si>
  <si>
    <t>Planta Las Tejerías (Aragua) — Fase 1: un turno multitarea (plantilla polivalente en todas las estaciones); paso formal a 2 turnos con la Fase 3, según programación del Ingeniero de Planta</t>
  </si>
  <si>
    <t>Con el arranque de planta y según la plantilla TOTAL por fase canónica de SUP_PLANTA_OPEX: 12 en Fase 1 (turno multitarea) → 20 en Fase 2 → 32 en Fase 3 (2 turnos) → 40 en Fase 4 (ver DOTACION_PLANTA)</t>
  </si>
  <si>
    <t>Operar las estaciones de la línea de producción conforme a la especificación canónica: despiece de 9 piezas, marinado al vacío, apanado, par-freído, horneado, congelación/refrigeración, empaque y despacho. La consistencia del pollo que comen los clientes de toda la red se fabrica en estas estaciones: la excelencia del operario de planta es disciplina de proceso, higiene y registro.</t>
  </si>
  <si>
    <t>1. Operar la estación asignada según la ficha de proceso: parámetros del equipo, tiempos, cargas por batch y secuencia — sin desviaciones no autorizadas.</t>
  </si>
  <si>
    <t>2. Ejecutar el despiece de 9 piezas con el estándar de corte y rendimiento (estación de recepción y despiece: destreza de cuchillo y sierra con seguridad industrial).</t>
  </si>
  <si>
    <t>3. Registrar los controles de su estación en las planillas del sistema (temperaturas, pesos, cargas, horas) con honestidad absoluta del dato.</t>
  </si>
  <si>
    <t>4. Cumplir las BPM sin excepción: uniforme completo, lavado de manos, control de utensilios, segregación crudo/cocido según el flujo de planta.</t>
  </si>
  <si>
    <t>5. Ejecutar la limpieza y saneamiento de su estación conforme al programa (incluida la estación dedicada de saneamiento al cierre de turno).</t>
  </si>
  <si>
    <t>Rotar entre estaciones según la matriz de polivalencia y la programación del Ingeniero de Planta — en Fase 1 la plantilla es multiproceso por diseño (cada operario domina varias estaciones del flujo); mantener vigente su certificación de estaciones.</t>
  </si>
  <si>
    <t>7. Participar en el picking y carga de despachos verificando cadena de frío y rotación por vida útil cuando su estación lo requiera.</t>
  </si>
  <si>
    <t>8. Reportar de inmediato cualquier condición anormal de equipo, producto o inocuidad — la línea se detiene por seguridad, nunca se disimula.</t>
  </si>
  <si>
    <t>•  Cumplimiento de la ficha de proceso de su estación en verificaciones y auditorías</t>
  </si>
  <si>
    <t>•  Registros de estación completos y veraces conforme al estándar</t>
  </si>
  <si>
    <t>•  Estándar de BPM y saneamiento de su estación conforme a la meta</t>
  </si>
  <si>
    <t>•  Rendimiento de despiece dentro del estándar (estación de corte)</t>
  </si>
  <si>
    <t>•  Asistencia, puntualidad y vigencia de certificación de estaciones</t>
  </si>
  <si>
    <t>0–3 años; primer empleo bienvenido en la mayoría de estaciones. Para la estación de despiece: experiencia demostrable con cuchillo en beneficio, carnicería o cocina de volumen (prueba práctica).</t>
  </si>
  <si>
    <t>Plantas de alimentos, mataderos/beneficio avícola, carnicerías, panaderías industriales, comedores de volumen; cualquier experiencia con cadena de frío o equipos industriales suma.</t>
  </si>
  <si>
    <t>Reclutamiento local en Las Tejerías, El Consejo, La Victoria y corredor Tejerías–Cagua (arraigo local = puntualidad y retención; el transporte es determinante en el interior). Canteras: personal de plantas y galpones avícolas de la zona (afinidad JHS), carnicerías y panaderías locales. Referidos de la propia dotación con incentivo.</t>
  </si>
  <si>
    <t>Equipos de la línea según estación (con certificación interna), cuchillo y sierra (despiece), termómetros y planillas de registro.</t>
  </si>
  <si>
    <t>•  Disciplina de proceso: hace exactamente lo que dice la ficha, todas las veces — sin atajos.</t>
  </si>
  <si>
    <t>•  Honestidad del registro: escribe lo que midió, no lo que conviene.</t>
  </si>
  <si>
    <t>•  Higiene por convicción y resistencia física al ambiente de planta (frío de cavas, humedad, ritmo de línea).</t>
  </si>
  <si>
    <t>•  Trabajo en equipo por turnos y disposición a la polivalencia entre estaciones.</t>
  </si>
  <si>
    <t>•  Seguridad industrial: respeto absoluto por los equipos térmicos, de corte y de congelación.</t>
  </si>
  <si>
    <t>Participación en el bono de planta cuando se cumple el programa de producción del período; reconocimiento de polivalencia: prima por estaciones certificadas adicionales (mecanismo de retención y flexibilidad de línea, a definir por la Dirección).</t>
  </si>
  <si>
    <t>HCM individual, alimentación en planta, transporte de turno (crítico en Las Tejerías — el transporte colectivo del personal es práctica estándar de las plantas del eje y condición real de asistencia), uniformes y dotación de seguridad.</t>
  </si>
  <si>
    <t>USD 250/mes es consistente con la banda operativa de plantas de alimentos del interior del eje Aragua y con el operario de PDV de la propia cadena (equidad interna). El paquete compite por formalidad LOTTT completa, alimentación, transporte y la ruta interna: polivalencia con prima → operario líder de turno → y la puerta natural hacia posiciones de tienda o supervisión de planta a medida que el sistema crece.</t>
  </si>
  <si>
    <t>1. Reclutamiento local continuo (Analista de RRHH y Selección) + referidos con incentivo + canteras avícolas de la zona.</t>
  </si>
  <si>
    <t>2. Jornada de selección grupal en planta: prueba de seguimiento de ficha (armar una secuencia de proceso simulada), prueba práctica de cuchillo para candidatos a despiece, verificación de disponibilidad de turnos y transporte.</t>
  </si>
  <si>
    <t>3. Entrevista corta con el Ingeniero de Planta.</t>
  </si>
  <si>
    <t>4. Examen de salud y certificado de manipulación; certificación de estaciones antes de operar en línea (el certificado es requisito, igual que en tienda).</t>
  </si>
  <si>
    <t>•  Rotación estructural del segmento operativo del interior. Mitigación: transporte y alimentación como anclas reales, prima de polivalencia, trato digno y reclutamiento continuo con banca local viva.</t>
  </si>
  <si>
    <t>•  Deriva de especificación entre turnos (el turno 2 'aprende de oído'). Mitigación: certificación formal de estaciones por turno, fichas visibles en línea y verificaciones cruzadas del Ingeniero de Calidad Junior.</t>
  </si>
  <si>
    <t>•  Accidentes en estaciones de corte y térmicas. Mitigación: dotación de seguridad completa, inducción de seguridad industrial obligatoria y cultura de reporte sin castigo.</t>
  </si>
  <si>
    <t>──────────</t>
  </si>
  <si>
    <t>OPERADORES DE MANTENIMIENTO
(salario y año por definir)
Cargo nuevo — no incluido en totales</t>
  </si>
  <si>
    <t>INGENIERO DE CALIDAD
($900 · Mes −1 · 2º en Fase 3)
En planta · línea funcional a Calidad y Auditoría</t>
  </si>
  <si>
    <t>Los recuadros apilados debajo de un cargo reportan todos directamente a ese cargo (no en cadena).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</si>
</sst>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0"/>
    <numFmt numFmtId="167" formatCode="\$#,##0.0"/>
  </numFmts>
  <fonts count="37" x14ac:knownFonts="1">
    <font>
      <sz val="11"/>
      <color theme="1"/>
      <name val="Calibri"/>
      <family val="2"/>
      <charset val="1"/>
    </font>
    <font>
      <b/>
      <sz val="18"/>
      <color rgb="FF1F4E79"/>
      <name val="Calibri"/>
      <family val="2"/>
      <charset val="1"/>
    </font>
    <font>
      <sz val="12"/>
      <color rgb="FF2E75B6"/>
      <name val="Calibri"/>
      <family val="2"/>
      <charset val="1"/>
    </font>
    <font>
      <i/>
      <sz val="10"/>
      <color rgb="FF000000"/>
      <name val="Calibri"/>
      <family val="2"/>
      <charset val="1"/>
    </font>
    <font>
      <i/>
      <sz val="10"/>
      <color rgb="FF808080"/>
      <name val="Calibri"/>
      <family val="2"/>
      <charset val="1"/>
    </font>
    <font>
      <b/>
      <sz val="11"/>
      <color rgb="FF1F4E79"/>
      <name val="Calibri"/>
      <family val="2"/>
      <charset val="1"/>
    </font>
    <font>
      <sz val="10"/>
      <color rgb="FF000000"/>
      <name val="Calibri"/>
      <family val="2"/>
      <charset val="1"/>
    </font>
    <font>
      <b/>
      <sz val="11"/>
      <color rgb="FF548235"/>
      <name val="Calibri"/>
      <family val="2"/>
    </font>
    <font>
      <sz val="10"/>
      <color rgb="FF000000"/>
      <name val="Calibri"/>
      <family val="2"/>
    </font>
    <font>
      <b/>
      <sz val="14"/>
      <color rgb="FF1F4E79"/>
      <name val="Calibri"/>
      <family val="2"/>
      <charset val="1"/>
    </font>
    <font>
      <i/>
      <sz val="9"/>
      <color rgb="FF808080"/>
      <name val="Calibri"/>
      <family val="2"/>
      <charset val="1"/>
    </font>
    <font>
      <b/>
      <sz val="10"/>
      <color rgb="FF000000"/>
      <name val="Calibri"/>
      <family val="2"/>
      <charset val="1"/>
    </font>
    <font>
      <sz val="10"/>
      <color rgb="FF0000FF"/>
      <name val="Calibri"/>
      <family val="2"/>
      <charset val="1"/>
    </font>
    <font>
      <b/>
      <sz val="10"/>
      <color rgb="FFFFFFFF"/>
      <name val="Calibri"/>
      <family val="2"/>
      <charset val="1"/>
    </font>
    <font>
      <b/>
      <sz val="10"/>
      <color rgb="FFFFFFFF"/>
      <name val="Calibri"/>
      <family val="2"/>
    </font>
    <font>
      <b/>
      <sz val="10"/>
      <color rgb="FF000000"/>
      <name val="Calibri"/>
      <family val="2"/>
    </font>
    <font>
      <sz val="10"/>
      <color rgb="FF0000FF"/>
      <name val="Calibri"/>
      <family val="2"/>
    </font>
    <font>
      <i/>
      <sz val="9"/>
      <color rgb="FF808080"/>
      <name val="Calibri"/>
      <family val="2"/>
    </font>
    <font>
      <b/>
      <sz val="15"/>
      <color rgb="FF1F4E79"/>
      <name val="Calibri"/>
      <family val="2"/>
    </font>
    <font>
      <b/>
      <sz val="11"/>
      <color rgb="FF1F4E79"/>
      <name val="Calibri"/>
      <family val="2"/>
    </font>
    <font>
      <i/>
      <sz val="8"/>
      <color rgb="FF808080"/>
      <name val="Calibri"/>
      <family val="2"/>
    </font>
    <font>
      <b/>
      <sz val="10"/>
      <color rgb="FF008000"/>
      <name val="Calibri"/>
      <family val="2"/>
    </font>
    <font>
      <sz val="10"/>
      <color rgb="FF008000"/>
      <name val="Calibri"/>
      <family val="2"/>
      <charset val="1"/>
    </font>
    <font>
      <b/>
      <sz val="10"/>
      <color rgb="FF008000"/>
      <name val="Calibri"/>
      <family val="2"/>
      <charset val="1"/>
    </font>
    <font>
      <b/>
      <sz val="14"/>
      <color rgb="FF1F4E79"/>
      <name val="Calibri"/>
      <family val="2"/>
    </font>
    <font>
      <sz val="10"/>
      <color rgb="FF008000"/>
      <name val="Calibri"/>
      <family val="2"/>
    </font>
    <font>
      <b/>
      <sz val="9"/>
      <color rgb="FF000000"/>
      <name val="Calibri"/>
      <family val="2"/>
      <charset val="1"/>
    </font>
    <font>
      <sz val="9"/>
      <color rgb="FF000000"/>
      <name val="Calibri"/>
      <family val="2"/>
      <charset val="1"/>
    </font>
    <font>
      <b/>
      <sz val="15"/>
      <color rgb="FF1F4E79"/>
      <name val="Calibri"/>
      <family val="2"/>
      <charset val="1"/>
    </font>
    <font>
      <b/>
      <sz val="11"/>
      <color rgb="FFFFFFFF"/>
      <name val="Calibri"/>
      <family val="2"/>
      <charset val="1"/>
    </font>
    <font>
      <b/>
      <sz val="10"/>
      <color rgb="FF2E75B6"/>
      <name val="Calibri"/>
      <family val="2"/>
      <charset val="1"/>
    </font>
    <font>
      <b/>
      <sz val="11"/>
      <color rgb="FF008000"/>
      <name val="Calibri"/>
      <family val="2"/>
      <charset val="1"/>
    </font>
    <font>
      <b/>
      <sz val="15"/>
      <color rgb="FF548235"/>
      <name val="Calibri"/>
      <family val="2"/>
    </font>
    <font>
      <b/>
      <sz val="11"/>
      <color rgb="FFFFFFFF"/>
      <name val="Calibri"/>
      <family val="2"/>
    </font>
    <font>
      <b/>
      <sz val="10"/>
      <color rgb="FF2E75B6"/>
      <name val="Calibri"/>
      <family val="2"/>
    </font>
    <font>
      <b/>
      <sz val="11"/>
      <color rgb="FF008000"/>
      <name val="Calibri"/>
      <family val="2"/>
    </font>
    <font>
      <b/>
      <i/>
      <sz val="8"/>
      <color rgb="FF808080"/>
      <name val="Calibri"/>
      <family val="2"/>
    </font>
  </fonts>
  <fills count="14">
    <fill>
      <patternFill patternType="none"/>
    </fill>
    <fill>
      <patternFill patternType="gray125"/>
    </fill>
    <fill>
      <patternFill patternType="solid">
        <fgColor rgb="FF1F4E79"/>
        <bgColor rgb="FF003366"/>
      </patternFill>
    </fill>
    <fill>
      <patternFill patternType="solid">
        <fgColor rgb="FFFFF2CC"/>
        <bgColor rgb="FFF2F2F2"/>
      </patternFill>
    </fill>
    <fill>
      <patternFill patternType="solid">
        <fgColor rgb="FF2E75B6"/>
        <bgColor rgb="FF0066CC"/>
      </patternFill>
    </fill>
    <fill>
      <patternFill patternType="solid">
        <fgColor rgb="FF548235"/>
        <bgColor rgb="FF339966"/>
      </patternFill>
    </fill>
    <fill>
      <patternFill patternType="solid">
        <fgColor rgb="FFE2EFDA"/>
        <bgColor rgb="FFDCE6F1"/>
      </patternFill>
    </fill>
    <fill>
      <patternFill patternType="solid">
        <fgColor rgb="FF404040"/>
        <bgColor rgb="FF333300"/>
      </patternFill>
    </fill>
    <fill>
      <patternFill patternType="solid">
        <fgColor rgb="FF595959"/>
        <bgColor rgb="FF404040"/>
      </patternFill>
    </fill>
    <fill>
      <patternFill patternType="solid">
        <fgColor rgb="FFDCE6F1"/>
        <bgColor rgb="FFE2EFDA"/>
      </patternFill>
    </fill>
    <fill>
      <patternFill patternType="solid">
        <fgColor rgb="FFFFF2CC"/>
        <bgColor indexed="64"/>
      </patternFill>
    </fill>
    <fill>
      <patternFill patternType="solid">
        <fgColor rgb="FF1F4E79"/>
        <bgColor indexed="64"/>
      </patternFill>
    </fill>
    <fill>
      <patternFill patternType="solid">
        <fgColor rgb="FF548235"/>
        <bgColor indexed="64"/>
      </patternFill>
    </fill>
    <fill>
      <patternFill patternType="solid">
        <fgColor rgb="FFF2F2F2"/>
        <bgColor indexed="64"/>
      </patternFill>
    </fill>
  </fills>
  <borders count="6">
    <border>
      <left/>
      <right/>
      <top/>
      <bottom/>
      <diagonal/>
    </border>
    <border>
      <left style="thin">
        <color rgb="FFBFBFBF"/>
      </left>
      <right style="thin">
        <color rgb="FFBFBFBF"/>
      </right>
      <top style="thin">
        <color rgb="FFBFBFBF"/>
      </top>
      <bottom style="thin">
        <color rgb="FFBFBFBF"/>
      </bottom>
      <diagonal/>
    </border>
    <border>
      <left style="medium">
        <color rgb="FF1F4E79"/>
      </left>
      <right style="medium">
        <color rgb="FF1F4E79"/>
      </right>
      <top style="medium">
        <color rgb="FF1F4E79"/>
      </top>
      <bottom style="medium">
        <color rgb="FF1F4E79"/>
      </bottom>
      <diagonal/>
    </border>
    <border>
      <left/>
      <right/>
      <top/>
      <bottom style="medium">
        <color rgb="FF1F4E79"/>
      </bottom>
      <diagonal/>
    </border>
    <border>
      <left style="medium">
        <color rgb="FF1F4E79"/>
      </left>
      <right/>
      <top style="medium">
        <color rgb="FF1F4E79"/>
      </top>
      <bottom style="medium">
        <color rgb="FF1F4E79"/>
      </bottom>
      <diagonal/>
    </border>
    <border>
      <left/>
      <right style="medium">
        <color rgb="FF1F4E79"/>
      </right>
      <top style="medium">
        <color rgb="FF1F4E79"/>
      </top>
      <bottom style="medium">
        <color rgb="FF1F4E79"/>
      </bottom>
      <diagonal/>
    </border>
  </borders>
  <cellStyleXfs count="1">
    <xf numFmtId="0" fontId="0" fillId="0" borderId="0"/>
  </cellStyleXfs>
  <cellXfs count="111">
    <xf numFmtId="0" fontId="0" fillId="0" borderId="0" xfId="0"/>
    <xf numFmtId="0" fontId="13" fillId="4" borderId="1" xfId="0" applyFont="1" applyFill="1" applyBorder="1" applyAlignment="1">
      <alignment horizontal="center" vertical="center" wrapText="1"/>
    </xf>
    <xf numFmtId="0" fontId="17" fillId="0" borderId="0" xfId="0" applyFont="1"/>
    <xf numFmtId="0" fontId="8" fillId="0" borderId="0" xfId="0" applyFont="1" applyAlignment="1">
      <alignment vertical="top" wrapText="1"/>
    </xf>
    <xf numFmtId="0" fontId="6" fillId="0" borderId="0" xfId="0" applyFont="1" applyAlignment="1">
      <alignment vertical="top" wrapText="1"/>
    </xf>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vertical="top" wrapText="1"/>
    </xf>
    <xf numFmtId="0" fontId="7" fillId="0" borderId="0" xfId="0" applyFont="1" applyAlignment="1">
      <alignment vertical="top" wrapText="1"/>
    </xf>
    <xf numFmtId="0" fontId="9" fillId="0" borderId="0" xfId="0" applyFont="1"/>
    <xf numFmtId="0" fontId="10" fillId="0" borderId="0" xfId="0" applyFont="1"/>
    <xf numFmtId="0" fontId="11" fillId="0" borderId="0" xfId="0" applyFont="1"/>
    <xf numFmtId="164" fontId="12" fillId="0" borderId="0" xfId="0" applyNumberFormat="1" applyFont="1"/>
    <xf numFmtId="0" fontId="5" fillId="0" borderId="0" xfId="0" applyFont="1"/>
    <xf numFmtId="0" fontId="13" fillId="2" borderId="1" xfId="0" applyFont="1" applyFill="1" applyBorder="1" applyAlignment="1">
      <alignment horizontal="center" vertical="center" wrapText="1"/>
    </xf>
    <xf numFmtId="0" fontId="11" fillId="0" borderId="1" xfId="0" applyFont="1" applyBorder="1" applyAlignment="1">
      <alignment vertical="top" wrapText="1"/>
    </xf>
    <xf numFmtId="0" fontId="6" fillId="0" borderId="1" xfId="0" applyFont="1" applyBorder="1" applyAlignment="1">
      <alignment vertical="top" wrapText="1"/>
    </xf>
    <xf numFmtId="165" fontId="12" fillId="0" borderId="1" xfId="0" applyNumberFormat="1" applyFont="1" applyBorder="1" applyAlignment="1">
      <alignment vertical="top" wrapText="1"/>
    </xf>
    <xf numFmtId="165" fontId="6" fillId="0" borderId="1" xfId="0" applyNumberFormat="1" applyFont="1" applyBorder="1" applyAlignment="1">
      <alignment vertical="top" wrapText="1"/>
    </xf>
    <xf numFmtId="0" fontId="11" fillId="3" borderId="1" xfId="0" applyFont="1" applyFill="1" applyBorder="1" applyAlignment="1">
      <alignment vertical="top" wrapText="1"/>
    </xf>
    <xf numFmtId="0" fontId="6" fillId="3" borderId="1" xfId="0" applyFont="1" applyFill="1" applyBorder="1" applyAlignment="1">
      <alignment vertical="top" wrapText="1"/>
    </xf>
    <xf numFmtId="165" fontId="12" fillId="3" borderId="1" xfId="0" applyNumberFormat="1" applyFont="1" applyFill="1" applyBorder="1" applyAlignment="1">
      <alignment vertical="top" wrapText="1"/>
    </xf>
    <xf numFmtId="165" fontId="6" fillId="3" borderId="1" xfId="0" applyNumberFormat="1" applyFont="1" applyFill="1" applyBorder="1" applyAlignment="1">
      <alignment vertical="top" wrapText="1"/>
    </xf>
    <xf numFmtId="165" fontId="11" fillId="0" borderId="0" xfId="0" applyNumberFormat="1" applyFont="1"/>
    <xf numFmtId="0" fontId="7" fillId="0" borderId="0" xfId="0" applyFont="1"/>
    <xf numFmtId="0" fontId="14" fillId="5" borderId="1" xfId="0" applyFont="1" applyFill="1" applyBorder="1" applyAlignment="1">
      <alignment horizontal="center" vertical="center" wrapText="1"/>
    </xf>
    <xf numFmtId="0" fontId="15" fillId="6" borderId="1" xfId="0" applyFont="1" applyFill="1" applyBorder="1" applyAlignment="1">
      <alignment vertical="top" wrapText="1"/>
    </xf>
    <xf numFmtId="0" fontId="8" fillId="6" borderId="1" xfId="0" applyFont="1" applyFill="1" applyBorder="1" applyAlignment="1">
      <alignment vertical="top" wrapText="1"/>
    </xf>
    <xf numFmtId="165" fontId="16" fillId="6" borderId="1" xfId="0" applyNumberFormat="1" applyFont="1" applyFill="1" applyBorder="1" applyAlignment="1">
      <alignment vertical="top" wrapText="1"/>
    </xf>
    <xf numFmtId="165" fontId="8" fillId="6" borderId="1" xfId="0" applyNumberFormat="1" applyFont="1" applyFill="1" applyBorder="1" applyAlignment="1">
      <alignment vertical="top" wrapText="1"/>
    </xf>
    <xf numFmtId="0" fontId="18" fillId="0" borderId="0" xfId="0" applyFont="1"/>
    <xf numFmtId="0" fontId="19" fillId="0" borderId="0" xfId="0" applyFont="1" applyAlignment="1">
      <alignment horizontal="center" vertical="center"/>
    </xf>
    <xf numFmtId="0" fontId="20" fillId="0" borderId="0" xfId="0" applyFont="1"/>
    <xf numFmtId="0" fontId="0" fillId="0" borderId="3" xfId="0" applyBorder="1"/>
    <xf numFmtId="0" fontId="19" fillId="0" borderId="0" xfId="0" applyFont="1"/>
    <xf numFmtId="165" fontId="21" fillId="0" borderId="0" xfId="0" applyNumberFormat="1" applyFont="1"/>
    <xf numFmtId="0" fontId="22" fillId="0" borderId="1" xfId="0" applyFont="1" applyBorder="1" applyAlignment="1">
      <alignment vertical="top" wrapText="1"/>
    </xf>
    <xf numFmtId="165" fontId="22" fillId="0" borderId="1" xfId="0" applyNumberFormat="1" applyFont="1" applyBorder="1"/>
    <xf numFmtId="0" fontId="11" fillId="9" borderId="1" xfId="0" applyFont="1" applyFill="1" applyBorder="1" applyAlignment="1">
      <alignment vertical="top" wrapText="1"/>
    </xf>
    <xf numFmtId="165" fontId="23" fillId="9" borderId="1" xfId="0" applyNumberFormat="1" applyFont="1" applyFill="1" applyBorder="1"/>
    <xf numFmtId="0" fontId="13" fillId="2" borderId="1" xfId="0" applyFont="1" applyFill="1" applyBorder="1"/>
    <xf numFmtId="165" fontId="0" fillId="0" borderId="1" xfId="0" applyNumberFormat="1" applyBorder="1" applyAlignment="1">
      <alignment horizontal="center"/>
    </xf>
    <xf numFmtId="165" fontId="11" fillId="3" borderId="1" xfId="0" applyNumberFormat="1" applyFont="1" applyFill="1" applyBorder="1" applyAlignment="1">
      <alignment horizontal="center"/>
    </xf>
    <xf numFmtId="165" fontId="11" fillId="9" borderId="1" xfId="0" applyNumberFormat="1" applyFont="1" applyFill="1" applyBorder="1" applyAlignment="1">
      <alignment horizontal="center"/>
    </xf>
    <xf numFmtId="0" fontId="24" fillId="0" borderId="0" xfId="0" applyFont="1"/>
    <xf numFmtId="0" fontId="14" fillId="2" borderId="1" xfId="0" applyFont="1" applyFill="1" applyBorder="1" applyAlignment="1">
      <alignment horizontal="center" vertical="center" wrapText="1"/>
    </xf>
    <xf numFmtId="0" fontId="15" fillId="0" borderId="1" xfId="0" applyFont="1" applyBorder="1" applyAlignment="1">
      <alignment horizontal="left" vertical="center"/>
    </xf>
    <xf numFmtId="165" fontId="25" fillId="0" borderId="1" xfId="0" applyNumberFormat="1" applyFont="1" applyBorder="1" applyAlignment="1">
      <alignment horizontal="center" vertical="center"/>
    </xf>
    <xf numFmtId="165" fontId="16" fillId="0" borderId="1" xfId="0" applyNumberFormat="1" applyFont="1" applyBorder="1" applyAlignment="1">
      <alignment horizontal="center" vertical="center"/>
    </xf>
    <xf numFmtId="165" fontId="8" fillId="0" borderId="1" xfId="0" applyNumberFormat="1" applyFont="1" applyBorder="1" applyAlignment="1">
      <alignment horizontal="center" vertical="center"/>
    </xf>
    <xf numFmtId="0" fontId="8" fillId="0" borderId="1" xfId="0" applyFont="1" applyBorder="1" applyAlignment="1">
      <alignment vertical="top" wrapText="1"/>
    </xf>
    <xf numFmtId="0" fontId="16" fillId="0" borderId="1" xfId="0" applyFont="1" applyBorder="1" applyAlignment="1">
      <alignment horizontal="center" vertical="center"/>
    </xf>
    <xf numFmtId="0" fontId="20" fillId="0" borderId="1" xfId="0" applyFont="1" applyBorder="1" applyAlignment="1">
      <alignment vertical="top" wrapText="1"/>
    </xf>
    <xf numFmtId="165" fontId="15" fillId="6" borderId="1" xfId="0" applyNumberFormat="1" applyFont="1" applyFill="1" applyBorder="1" applyAlignment="1">
      <alignment horizontal="center" vertical="center"/>
    </xf>
    <xf numFmtId="0" fontId="14" fillId="2" borderId="1" xfId="0" applyFont="1" applyFill="1" applyBorder="1"/>
    <xf numFmtId="0" fontId="8" fillId="0" borderId="1" xfId="0" applyFont="1" applyBorder="1" applyAlignment="1">
      <alignment horizontal="center" vertical="center"/>
    </xf>
    <xf numFmtId="0" fontId="15" fillId="0" borderId="1" xfId="0" applyFont="1" applyBorder="1" applyAlignment="1">
      <alignment vertical="top" wrapText="1"/>
    </xf>
    <xf numFmtId="0" fontId="15" fillId="9" borderId="1" xfId="0" applyFont="1" applyFill="1" applyBorder="1" applyAlignment="1">
      <alignment horizontal="center" vertical="center"/>
    </xf>
    <xf numFmtId="166" fontId="16" fillId="0" borderId="1" xfId="0" applyNumberFormat="1" applyFont="1" applyBorder="1" applyAlignment="1">
      <alignment horizontal="center" vertical="center"/>
    </xf>
    <xf numFmtId="167" fontId="8" fillId="0" borderId="1" xfId="0" applyNumberFormat="1" applyFont="1" applyBorder="1" applyAlignment="1">
      <alignment horizontal="center" vertical="center"/>
    </xf>
    <xf numFmtId="0" fontId="6" fillId="0" borderId="0" xfId="0" applyFont="1"/>
    <xf numFmtId="0" fontId="12" fillId="0" borderId="0" xfId="0" applyFont="1"/>
    <xf numFmtId="0" fontId="6" fillId="9" borderId="1" xfId="0" applyFont="1" applyFill="1" applyBorder="1" applyAlignment="1">
      <alignment horizontal="center" vertical="center"/>
    </xf>
    <xf numFmtId="0" fontId="12" fillId="0" borderId="1" xfId="0" applyFont="1" applyBorder="1" applyAlignment="1">
      <alignment horizontal="center" vertical="center"/>
    </xf>
    <xf numFmtId="0" fontId="11" fillId="0" borderId="1" xfId="0" applyFont="1" applyBorder="1" applyAlignment="1">
      <alignment horizontal="center" vertical="center"/>
    </xf>
    <xf numFmtId="0" fontId="11" fillId="3" borderId="1" xfId="0" applyFont="1" applyFill="1" applyBorder="1" applyAlignment="1">
      <alignment horizontal="center" vertical="center"/>
    </xf>
    <xf numFmtId="0" fontId="6" fillId="0" borderId="1" xfId="0" applyFont="1" applyBorder="1" applyAlignment="1">
      <alignment horizontal="center" vertical="center"/>
    </xf>
    <xf numFmtId="0" fontId="12" fillId="3" borderId="1" xfId="0" applyFont="1" applyFill="1" applyBorder="1" applyAlignment="1">
      <alignment horizontal="center" vertical="center"/>
    </xf>
    <xf numFmtId="0" fontId="11" fillId="9" borderId="1" xfId="0" applyFont="1" applyFill="1" applyBorder="1" applyAlignment="1">
      <alignment horizontal="center" vertical="center"/>
    </xf>
    <xf numFmtId="165" fontId="11" fillId="0" borderId="1" xfId="0" applyNumberFormat="1" applyFont="1" applyBorder="1" applyAlignment="1">
      <alignment horizontal="center" vertical="center"/>
    </xf>
    <xf numFmtId="165" fontId="12" fillId="0" borderId="1" xfId="0" applyNumberFormat="1" applyFont="1" applyBorder="1" applyAlignment="1">
      <alignment horizontal="center" vertical="center"/>
    </xf>
    <xf numFmtId="165" fontId="11" fillId="9" borderId="1" xfId="0" applyNumberFormat="1" applyFont="1" applyFill="1" applyBorder="1" applyAlignment="1">
      <alignment horizontal="center" vertical="center"/>
    </xf>
    <xf numFmtId="164" fontId="12" fillId="0" borderId="1" xfId="0" applyNumberFormat="1" applyFont="1" applyBorder="1" applyAlignment="1">
      <alignment horizontal="center" vertical="center"/>
    </xf>
    <xf numFmtId="164" fontId="11" fillId="0" borderId="1" xfId="0" applyNumberFormat="1" applyFont="1" applyBorder="1" applyAlignment="1">
      <alignment horizontal="center" vertical="center"/>
    </xf>
    <xf numFmtId="165" fontId="6" fillId="0" borderId="1" xfId="0" applyNumberFormat="1" applyFont="1" applyBorder="1" applyAlignment="1">
      <alignment horizontal="center" vertical="center"/>
    </xf>
    <xf numFmtId="0" fontId="27" fillId="0" borderId="1" xfId="0" applyFont="1" applyBorder="1" applyAlignment="1">
      <alignment vertical="top" wrapText="1"/>
    </xf>
    <xf numFmtId="0" fontId="28" fillId="0" borderId="0" xfId="0" applyFont="1"/>
    <xf numFmtId="0" fontId="29" fillId="2" borderId="0" xfId="0" applyFont="1" applyFill="1"/>
    <xf numFmtId="0" fontId="0" fillId="2" borderId="0" xfId="0" applyFill="1"/>
    <xf numFmtId="0" fontId="30" fillId="0" borderId="0" xfId="0" applyFont="1" applyAlignment="1">
      <alignment vertical="top" wrapText="1"/>
    </xf>
    <xf numFmtId="0" fontId="30" fillId="0" borderId="0" xfId="0" applyFont="1"/>
    <xf numFmtId="165" fontId="31" fillId="0" borderId="0" xfId="0" applyNumberFormat="1" applyFont="1"/>
    <xf numFmtId="165" fontId="23" fillId="0" borderId="0" xfId="0" applyNumberFormat="1" applyFont="1"/>
    <xf numFmtId="0" fontId="32" fillId="0" borderId="0" xfId="0" applyFont="1"/>
    <xf numFmtId="0" fontId="33" fillId="5" borderId="0" xfId="0" applyFont="1" applyFill="1"/>
    <xf numFmtId="0" fontId="0" fillId="5" borderId="0" xfId="0" applyFill="1"/>
    <xf numFmtId="0" fontId="34" fillId="0" borderId="0" xfId="0" applyFont="1" applyAlignment="1">
      <alignment vertical="top" wrapText="1"/>
    </xf>
    <xf numFmtId="0" fontId="34" fillId="0" borderId="0" xfId="0" applyFont="1"/>
    <xf numFmtId="165" fontId="35" fillId="0" borderId="0" xfId="0" applyNumberFormat="1" applyFont="1"/>
    <xf numFmtId="0" fontId="14" fillId="2" borderId="2" xfId="0" applyFont="1" applyFill="1" applyBorder="1" applyAlignment="1">
      <alignment horizontal="center" vertical="center" wrapText="1"/>
    </xf>
    <xf numFmtId="0" fontId="17" fillId="0" borderId="0" xfId="0" applyFont="1" applyAlignment="1">
      <alignment vertical="top" wrapText="1"/>
    </xf>
    <xf numFmtId="0" fontId="14" fillId="7" borderId="2"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8" fillId="0" borderId="0" xfId="0" applyFont="1" applyAlignment="1">
      <alignment vertical="top" wrapText="1"/>
    </xf>
    <xf numFmtId="0" fontId="6" fillId="0" borderId="0" xfId="0" applyFont="1" applyAlignment="1">
      <alignment vertical="top" wrapText="1"/>
    </xf>
    <xf numFmtId="0" fontId="10" fillId="0" borderId="0" xfId="0" applyFont="1" applyAlignment="1">
      <alignment vertical="top" wrapText="1"/>
    </xf>
    <xf numFmtId="0" fontId="17" fillId="0" borderId="0" xfId="0" applyFont="1"/>
    <xf numFmtId="0" fontId="13" fillId="4" borderId="1" xfId="0" applyFont="1" applyFill="1" applyBorder="1" applyAlignment="1">
      <alignment horizontal="center" vertical="center" wrapText="1"/>
    </xf>
    <xf numFmtId="0" fontId="26" fillId="0" borderId="1" xfId="0" applyFont="1" applyBorder="1" applyAlignment="1">
      <alignment vertical="top" wrapText="1"/>
    </xf>
    <xf numFmtId="0" fontId="15" fillId="10" borderId="4" xfId="0" applyFont="1" applyFill="1" applyBorder="1" applyAlignment="1">
      <alignment horizontal="center" vertical="center" wrapText="1"/>
    </xf>
    <xf numFmtId="0" fontId="15" fillId="10" borderId="5" xfId="0" applyFont="1" applyFill="1" applyBorder="1" applyAlignment="1">
      <alignment horizontal="center" vertical="center" wrapText="1"/>
    </xf>
    <xf numFmtId="0" fontId="19" fillId="0" borderId="0" xfId="0" applyFont="1" applyFill="1" applyBorder="1" applyAlignment="1">
      <alignment horizontal="center" vertical="center"/>
    </xf>
    <xf numFmtId="0" fontId="36" fillId="0" borderId="0" xfId="0" applyFont="1" applyFill="1" applyBorder="1" applyAlignment="1">
      <alignment horizontal="center" vertical="center"/>
    </xf>
    <xf numFmtId="0" fontId="14" fillId="11" borderId="4"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15" fillId="13" borderId="4" xfId="0" applyFont="1" applyFill="1" applyBorder="1" applyAlignment="1">
      <alignment horizontal="center" vertical="center" wrapText="1"/>
    </xf>
    <xf numFmtId="0" fontId="15" fillId="13"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BFBFBF"/>
      <rgbColor rgb="FF808080"/>
      <rgbColor rgb="FF9999FF"/>
      <rgbColor rgb="FF993366"/>
      <rgbColor rgb="FFFFF2CC"/>
      <rgbColor rgb="FFDCE6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E2EFDA"/>
      <rgbColor rgb="FFFFFF99"/>
      <rgbColor rgb="FF99CCFF"/>
      <rgbColor rgb="FFFF99CC"/>
      <rgbColor rgb="FFCC99FF"/>
      <rgbColor rgb="FFFFCC99"/>
      <rgbColor rgb="FF2E75B6"/>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A1E170E-135F-8F45-B37F-35E43706F396}">
  <we:reference id="wa200009404" version="1.0.0.8" store="es-ES" storeType="OMEX"/>
  <we:alternateReferences>
    <we:reference id="WA200009404" version="1.0.0.8" store="" storeType="OMEX"/>
  </we:alternateReferences>
  <we:properties>
    <we:property name="claude.fileId" value="&quot;38766ad6-f000-4d29-9c69-ef1c006a4097&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21"/>
  <sheetViews>
    <sheetView showGridLines="0" topLeftCell="A9" zoomScale="120" zoomScaleNormal="120" workbookViewId="0">
      <selection activeCell="C13" sqref="C13"/>
    </sheetView>
  </sheetViews>
  <sheetFormatPr baseColWidth="10" defaultColWidth="8.6640625" defaultRowHeight="15" x14ac:dyDescent="0.2"/>
  <cols>
    <col min="1" max="1" width="3" customWidth="1"/>
    <col min="2" max="2" width="30" customWidth="1"/>
    <col min="3" max="3" width="90" customWidth="1"/>
    <col min="4" max="7" width="14" customWidth="1"/>
  </cols>
  <sheetData>
    <row r="3" spans="2:3" ht="24" customHeight="1" x14ac:dyDescent="0.3">
      <c r="B3" s="5" t="s">
        <v>0</v>
      </c>
    </row>
    <row r="4" spans="2:3" ht="15.75" customHeight="1" x14ac:dyDescent="0.2">
      <c r="B4" s="6" t="s">
        <v>1</v>
      </c>
    </row>
    <row r="6" spans="2:3" ht="15" customHeight="1" x14ac:dyDescent="0.2">
      <c r="B6" s="7" t="s">
        <v>2</v>
      </c>
    </row>
    <row r="7" spans="2:3" ht="15" customHeight="1" x14ac:dyDescent="0.2">
      <c r="B7" s="8" t="s">
        <v>3</v>
      </c>
    </row>
    <row r="9" spans="2:3" ht="207.75" customHeight="1" x14ac:dyDescent="0.2">
      <c r="B9" s="9" t="s">
        <v>4</v>
      </c>
      <c r="C9" s="4" t="s">
        <v>5</v>
      </c>
    </row>
    <row r="11" spans="2:3" ht="90.75" customHeight="1" x14ac:dyDescent="0.2">
      <c r="B11" s="9" t="s">
        <v>6</v>
      </c>
      <c r="C11" s="4" t="s">
        <v>7</v>
      </c>
    </row>
    <row r="13" spans="2:3" ht="51.75" customHeight="1" x14ac:dyDescent="0.2">
      <c r="B13" s="9" t="s">
        <v>8</v>
      </c>
      <c r="C13" s="4" t="s">
        <v>9</v>
      </c>
    </row>
    <row r="15" spans="2:3" ht="51.75" customHeight="1" x14ac:dyDescent="0.2">
      <c r="B15" s="9" t="s">
        <v>10</v>
      </c>
      <c r="C15" s="4" t="s">
        <v>11</v>
      </c>
    </row>
    <row r="17" spans="2:3" ht="51.75" customHeight="1" x14ac:dyDescent="0.2">
      <c r="B17" s="9" t="s">
        <v>12</v>
      </c>
      <c r="C17" s="4" t="s">
        <v>13</v>
      </c>
    </row>
    <row r="19" spans="2:3" ht="64.5" customHeight="1" x14ac:dyDescent="0.2">
      <c r="B19" s="9" t="s">
        <v>14</v>
      </c>
      <c r="C19" s="4" t="s">
        <v>15</v>
      </c>
    </row>
    <row r="21" spans="2:3" ht="117" customHeight="1" x14ac:dyDescent="0.2">
      <c r="B21" s="10" t="s">
        <v>16</v>
      </c>
      <c r="C21" s="3" t="s">
        <v>17</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39"/>
  <sheetViews>
    <sheetView showGridLines="0" topLeftCell="A26" zoomScaleNormal="100" workbookViewId="0"/>
  </sheetViews>
  <sheetFormatPr baseColWidth="10" defaultColWidth="8.6640625" defaultRowHeight="15" x14ac:dyDescent="0.2"/>
  <cols>
    <col min="1" max="1" width="3" customWidth="1"/>
    <col min="2" max="2" width="34" customWidth="1"/>
    <col min="3" max="3" width="16" customWidth="1"/>
    <col min="4" max="4" width="30" customWidth="1"/>
    <col min="5" max="6" width="14" customWidth="1"/>
    <col min="7" max="7" width="16" customWidth="1"/>
    <col min="8" max="8" width="46" customWidth="1"/>
    <col min="9" max="9" width="20" customWidth="1"/>
  </cols>
  <sheetData>
    <row r="2" spans="2:9" ht="18.75" customHeight="1" x14ac:dyDescent="0.25">
      <c r="B2" s="11" t="s">
        <v>18</v>
      </c>
    </row>
    <row r="3" spans="2:9" ht="15" customHeight="1" x14ac:dyDescent="0.2">
      <c r="B3" s="12" t="s">
        <v>19</v>
      </c>
    </row>
    <row r="5" spans="2:9" ht="15" customHeight="1" x14ac:dyDescent="0.2">
      <c r="B5" s="13" t="s">
        <v>20</v>
      </c>
      <c r="C5" s="14">
        <v>0.4</v>
      </c>
    </row>
    <row r="6" spans="2:9" ht="15" customHeight="1" x14ac:dyDescent="0.2">
      <c r="B6" s="15" t="s">
        <v>21</v>
      </c>
    </row>
    <row r="8" spans="2:9" ht="30" customHeight="1" x14ac:dyDescent="0.2">
      <c r="B8" s="16" t="s">
        <v>22</v>
      </c>
      <c r="C8" s="16" t="s">
        <v>23</v>
      </c>
      <c r="D8" s="16" t="s">
        <v>24</v>
      </c>
      <c r="E8" s="16" t="s">
        <v>25</v>
      </c>
      <c r="F8" s="16" t="s">
        <v>26</v>
      </c>
      <c r="G8" s="16" t="s">
        <v>27</v>
      </c>
      <c r="H8" s="16" t="s">
        <v>28</v>
      </c>
      <c r="I8" s="16" t="s">
        <v>29</v>
      </c>
    </row>
    <row r="9" spans="2:9" ht="43.5" customHeight="1" x14ac:dyDescent="0.2">
      <c r="B9" s="17" t="s">
        <v>30</v>
      </c>
      <c r="C9" s="18" t="s">
        <v>31</v>
      </c>
      <c r="D9" s="18" t="s">
        <v>32</v>
      </c>
      <c r="E9" s="19">
        <v>4000</v>
      </c>
      <c r="F9" s="20">
        <f t="shared" ref="F9:F18" si="0">E9*$C$5</f>
        <v>1600</v>
      </c>
      <c r="G9" s="20">
        <f t="shared" ref="G9:G18" si="1">E9+F9</f>
        <v>5600</v>
      </c>
      <c r="H9" s="18" t="s">
        <v>33</v>
      </c>
      <c r="I9" s="18" t="s">
        <v>34</v>
      </c>
    </row>
    <row r="10" spans="2:9" ht="43.5" customHeight="1" x14ac:dyDescent="0.2">
      <c r="B10" s="21" t="s">
        <v>35</v>
      </c>
      <c r="C10" s="22" t="s">
        <v>36</v>
      </c>
      <c r="D10" s="22" t="s">
        <v>37</v>
      </c>
      <c r="E10" s="23">
        <v>3000</v>
      </c>
      <c r="F10" s="24">
        <f t="shared" si="0"/>
        <v>1200</v>
      </c>
      <c r="G10" s="24">
        <f t="shared" si="1"/>
        <v>4200</v>
      </c>
      <c r="H10" s="22" t="s">
        <v>38</v>
      </c>
      <c r="I10" s="22" t="s">
        <v>39</v>
      </c>
    </row>
    <row r="11" spans="2:9" ht="43.5" customHeight="1" x14ac:dyDescent="0.2">
      <c r="B11" s="17" t="s">
        <v>40</v>
      </c>
      <c r="C11" s="18" t="s">
        <v>31</v>
      </c>
      <c r="D11" s="18" t="s">
        <v>32</v>
      </c>
      <c r="E11" s="19">
        <v>3000</v>
      </c>
      <c r="F11" s="20">
        <f t="shared" si="0"/>
        <v>1200</v>
      </c>
      <c r="G11" s="20">
        <f t="shared" si="1"/>
        <v>4200</v>
      </c>
      <c r="H11" s="18" t="s">
        <v>33</v>
      </c>
      <c r="I11" s="18" t="s">
        <v>39</v>
      </c>
    </row>
    <row r="12" spans="2:9" ht="43.5" customHeight="1" x14ac:dyDescent="0.2">
      <c r="B12" s="17" t="s">
        <v>41</v>
      </c>
      <c r="C12" s="18" t="s">
        <v>42</v>
      </c>
      <c r="D12" s="18" t="s">
        <v>32</v>
      </c>
      <c r="E12" s="19">
        <v>1000</v>
      </c>
      <c r="F12" s="20">
        <f t="shared" si="0"/>
        <v>400</v>
      </c>
      <c r="G12" s="20">
        <f t="shared" si="1"/>
        <v>1400</v>
      </c>
      <c r="H12" s="18" t="s">
        <v>33</v>
      </c>
      <c r="I12" s="18" t="s">
        <v>43</v>
      </c>
    </row>
    <row r="13" spans="2:9" ht="43.5" customHeight="1" x14ac:dyDescent="0.2">
      <c r="B13" s="17" t="s">
        <v>44</v>
      </c>
      <c r="C13" s="18" t="s">
        <v>45</v>
      </c>
      <c r="D13" s="18" t="s">
        <v>32</v>
      </c>
      <c r="E13" s="19">
        <v>500</v>
      </c>
      <c r="F13" s="20">
        <f t="shared" si="0"/>
        <v>200</v>
      </c>
      <c r="G13" s="20">
        <f t="shared" si="1"/>
        <v>700</v>
      </c>
      <c r="H13" s="18" t="s">
        <v>33</v>
      </c>
      <c r="I13" s="18" t="s">
        <v>46</v>
      </c>
    </row>
    <row r="14" spans="2:9" ht="43.5" customHeight="1" x14ac:dyDescent="0.2">
      <c r="B14" s="17" t="s">
        <v>47</v>
      </c>
      <c r="C14" s="18" t="s">
        <v>48</v>
      </c>
      <c r="D14" s="18" t="s">
        <v>49</v>
      </c>
      <c r="E14" s="19">
        <v>1200</v>
      </c>
      <c r="F14" s="20">
        <f t="shared" si="0"/>
        <v>480</v>
      </c>
      <c r="G14" s="20">
        <f t="shared" si="1"/>
        <v>1680</v>
      </c>
      <c r="H14" s="18" t="s">
        <v>33</v>
      </c>
      <c r="I14" s="18" t="s">
        <v>50</v>
      </c>
    </row>
    <row r="15" spans="2:9" ht="43.5" customHeight="1" x14ac:dyDescent="0.2">
      <c r="B15" s="21" t="s">
        <v>51</v>
      </c>
      <c r="C15" s="22" t="s">
        <v>42</v>
      </c>
      <c r="D15" s="22" t="s">
        <v>52</v>
      </c>
      <c r="E15" s="23">
        <v>1200</v>
      </c>
      <c r="F15" s="24">
        <f t="shared" si="0"/>
        <v>480</v>
      </c>
      <c r="G15" s="24">
        <f t="shared" si="1"/>
        <v>1680</v>
      </c>
      <c r="H15" s="22" t="s">
        <v>53</v>
      </c>
      <c r="I15" s="22" t="s">
        <v>54</v>
      </c>
    </row>
    <row r="16" spans="2:9" ht="43.5" customHeight="1" x14ac:dyDescent="0.2">
      <c r="B16" s="21" t="s">
        <v>55</v>
      </c>
      <c r="C16" s="22" t="s">
        <v>45</v>
      </c>
      <c r="D16" s="22" t="s">
        <v>52</v>
      </c>
      <c r="E16" s="23">
        <v>800</v>
      </c>
      <c r="F16" s="24">
        <f t="shared" si="0"/>
        <v>320</v>
      </c>
      <c r="G16" s="24">
        <f t="shared" si="1"/>
        <v>1120</v>
      </c>
      <c r="H16" s="22" t="s">
        <v>53</v>
      </c>
      <c r="I16" s="22" t="s">
        <v>56</v>
      </c>
    </row>
    <row r="17" spans="2:9" ht="43.5" customHeight="1" x14ac:dyDescent="0.2">
      <c r="B17" s="21" t="s">
        <v>57</v>
      </c>
      <c r="C17" s="22" t="s">
        <v>58</v>
      </c>
      <c r="D17" s="22" t="s">
        <v>59</v>
      </c>
      <c r="E17" s="23">
        <v>1500</v>
      </c>
      <c r="F17" s="24">
        <f t="shared" si="0"/>
        <v>600</v>
      </c>
      <c r="G17" s="24">
        <f t="shared" si="1"/>
        <v>2100</v>
      </c>
      <c r="H17" s="22" t="s">
        <v>60</v>
      </c>
      <c r="I17" s="22" t="s">
        <v>61</v>
      </c>
    </row>
    <row r="18" spans="2:9" ht="43.5" customHeight="1" x14ac:dyDescent="0.2">
      <c r="B18" s="21" t="s">
        <v>62</v>
      </c>
      <c r="C18" s="22" t="s">
        <v>63</v>
      </c>
      <c r="D18" s="22" t="s">
        <v>64</v>
      </c>
      <c r="E18" s="23">
        <v>2000</v>
      </c>
      <c r="F18" s="24">
        <f t="shared" si="0"/>
        <v>800</v>
      </c>
      <c r="G18" s="24">
        <f t="shared" si="1"/>
        <v>2800</v>
      </c>
      <c r="H18" s="22" t="s">
        <v>65</v>
      </c>
      <c r="I18" s="22" t="s">
        <v>66</v>
      </c>
    </row>
    <row r="20" spans="2:9" ht="15" customHeight="1" x14ac:dyDescent="0.2">
      <c r="B20" s="15" t="s">
        <v>67</v>
      </c>
    </row>
    <row r="21" spans="2:9" ht="30" customHeight="1" x14ac:dyDescent="0.2">
      <c r="B21" s="1" t="s">
        <v>22</v>
      </c>
      <c r="C21" s="1" t="s">
        <v>23</v>
      </c>
      <c r="D21" s="1" t="s">
        <v>24</v>
      </c>
      <c r="E21" s="1" t="s">
        <v>25</v>
      </c>
      <c r="F21" s="1" t="s">
        <v>26</v>
      </c>
      <c r="G21" s="1" t="s">
        <v>27</v>
      </c>
      <c r="H21" s="1" t="s">
        <v>28</v>
      </c>
      <c r="I21" s="1" t="s">
        <v>29</v>
      </c>
    </row>
    <row r="22" spans="2:9" ht="43.5" customHeight="1" x14ac:dyDescent="0.2">
      <c r="B22" s="17" t="s">
        <v>68</v>
      </c>
      <c r="C22" s="18" t="s">
        <v>69</v>
      </c>
      <c r="D22" s="18" t="s">
        <v>70</v>
      </c>
      <c r="E22" s="19">
        <v>400</v>
      </c>
      <c r="F22" s="20">
        <f>E22*$C$5</f>
        <v>160</v>
      </c>
      <c r="G22" s="20">
        <f>E22+F22</f>
        <v>560</v>
      </c>
      <c r="H22" s="18" t="s">
        <v>71</v>
      </c>
      <c r="I22" s="18" t="s">
        <v>72</v>
      </c>
    </row>
    <row r="23" spans="2:9" ht="43.5" customHeight="1" x14ac:dyDescent="0.2">
      <c r="B23" s="21" t="s">
        <v>73</v>
      </c>
      <c r="C23" s="22" t="s">
        <v>74</v>
      </c>
      <c r="D23" s="22" t="s">
        <v>75</v>
      </c>
      <c r="E23" s="23">
        <v>300</v>
      </c>
      <c r="F23" s="24">
        <f>E23*$C$5</f>
        <v>120</v>
      </c>
      <c r="G23" s="24">
        <f>E23+F23</f>
        <v>420</v>
      </c>
      <c r="H23" s="22" t="s">
        <v>76</v>
      </c>
      <c r="I23" s="22" t="s">
        <v>77</v>
      </c>
    </row>
    <row r="24" spans="2:9" ht="43.5" customHeight="1" x14ac:dyDescent="0.2">
      <c r="B24" s="17" t="s">
        <v>78</v>
      </c>
      <c r="C24" s="18" t="s">
        <v>74</v>
      </c>
      <c r="D24" s="18" t="s">
        <v>79</v>
      </c>
      <c r="E24" s="19">
        <v>250</v>
      </c>
      <c r="F24" s="20">
        <f>E24*$C$5</f>
        <v>100</v>
      </c>
      <c r="G24" s="20">
        <f>E24+F24</f>
        <v>350</v>
      </c>
      <c r="H24" s="18" t="s">
        <v>80</v>
      </c>
      <c r="I24" s="18" t="s">
        <v>81</v>
      </c>
    </row>
    <row r="26" spans="2:9" ht="39.75" customHeight="1" x14ac:dyDescent="0.2">
      <c r="B26" s="97" t="s">
        <v>82</v>
      </c>
      <c r="C26" s="97"/>
      <c r="D26" s="97"/>
      <c r="E26" s="97"/>
      <c r="F26" s="97"/>
      <c r="G26" s="97"/>
      <c r="H26" s="97"/>
      <c r="I26" s="97"/>
    </row>
    <row r="28" spans="2:9" ht="15" customHeight="1" x14ac:dyDescent="0.2">
      <c r="B28" s="15" t="s">
        <v>83</v>
      </c>
    </row>
    <row r="29" spans="2:9" ht="30" customHeight="1" x14ac:dyDescent="0.2">
      <c r="B29" s="96" t="s">
        <v>84</v>
      </c>
      <c r="C29" s="96"/>
      <c r="D29" s="96"/>
      <c r="E29" s="25">
        <f>E9+E11+E12+E13</f>
        <v>8500</v>
      </c>
      <c r="G29" s="97" t="s">
        <v>85</v>
      </c>
      <c r="H29" s="97"/>
      <c r="I29" s="97"/>
    </row>
    <row r="30" spans="2:9" ht="30" customHeight="1" x14ac:dyDescent="0.2">
      <c r="B30" s="96" t="s">
        <v>86</v>
      </c>
      <c r="C30" s="96"/>
      <c r="D30" s="96"/>
      <c r="E30" s="25">
        <f>(E9+E11+E12+E13)*(1+$C$5)+675</f>
        <v>12575</v>
      </c>
      <c r="G30" s="97" t="s">
        <v>87</v>
      </c>
      <c r="H30" s="97"/>
      <c r="I30" s="97"/>
    </row>
    <row r="31" spans="2:9" ht="30" customHeight="1" x14ac:dyDescent="0.2">
      <c r="B31" s="96" t="s">
        <v>88</v>
      </c>
      <c r="C31" s="96"/>
      <c r="D31" s="96"/>
      <c r="E31" s="25">
        <f>(E9+E11+E12+E13+E15+E16)*(1+$C$5)+675</f>
        <v>15374.999999999998</v>
      </c>
      <c r="G31" s="97" t="s">
        <v>89</v>
      </c>
      <c r="H31" s="97"/>
      <c r="I31" s="97"/>
    </row>
    <row r="33" spans="2:9" ht="15" customHeight="1" x14ac:dyDescent="0.2">
      <c r="B33" s="26" t="s">
        <v>90</v>
      </c>
    </row>
    <row r="34" spans="2:9" ht="23.25" customHeight="1" x14ac:dyDescent="0.2">
      <c r="B34" s="27" t="s">
        <v>22</v>
      </c>
      <c r="C34" s="27" t="s">
        <v>23</v>
      </c>
      <c r="D34" s="27" t="s">
        <v>24</v>
      </c>
      <c r="E34" s="27" t="s">
        <v>25</v>
      </c>
      <c r="F34" s="27" t="s">
        <v>26</v>
      </c>
      <c r="G34" s="27" t="s">
        <v>27</v>
      </c>
      <c r="H34" s="27" t="s">
        <v>28</v>
      </c>
      <c r="I34" s="27" t="s">
        <v>29</v>
      </c>
    </row>
    <row r="35" spans="2:9" ht="43.5" customHeight="1" x14ac:dyDescent="0.2">
      <c r="B35" s="28" t="s">
        <v>91</v>
      </c>
      <c r="C35" s="29" t="s">
        <v>92</v>
      </c>
      <c r="D35" s="29" t="s">
        <v>93</v>
      </c>
      <c r="E35" s="30">
        <v>2000</v>
      </c>
      <c r="F35" s="31">
        <f>E35*$C$5</f>
        <v>800</v>
      </c>
      <c r="G35" s="31">
        <f>E35+F35</f>
        <v>2800</v>
      </c>
      <c r="H35" s="29" t="s">
        <v>94</v>
      </c>
      <c r="I35" s="29" t="s">
        <v>95</v>
      </c>
    </row>
    <row r="36" spans="2:9" ht="43.5" customHeight="1" x14ac:dyDescent="0.2">
      <c r="B36" s="28" t="s">
        <v>96</v>
      </c>
      <c r="C36" s="29" t="s">
        <v>97</v>
      </c>
      <c r="D36" s="29" t="s">
        <v>98</v>
      </c>
      <c r="E36" s="30">
        <v>900</v>
      </c>
      <c r="F36" s="31">
        <f>E36*$C$5</f>
        <v>360</v>
      </c>
      <c r="G36" s="31">
        <f>E36+F36</f>
        <v>1260</v>
      </c>
      <c r="H36" s="29" t="s">
        <v>99</v>
      </c>
      <c r="I36" s="29" t="s">
        <v>100</v>
      </c>
    </row>
    <row r="37" spans="2:9" ht="43.5" customHeight="1" x14ac:dyDescent="0.2">
      <c r="B37" s="28" t="s">
        <v>101</v>
      </c>
      <c r="C37" s="29" t="s">
        <v>102</v>
      </c>
      <c r="D37" s="29" t="s">
        <v>103</v>
      </c>
      <c r="E37" s="30">
        <v>250</v>
      </c>
      <c r="F37" s="31">
        <f>E37*$C$5</f>
        <v>100</v>
      </c>
      <c r="G37" s="31">
        <f>E37+F37</f>
        <v>350</v>
      </c>
      <c r="H37" s="29" t="s">
        <v>104</v>
      </c>
      <c r="I37" s="29" t="s">
        <v>81</v>
      </c>
    </row>
    <row r="39" spans="2:9" ht="51.75" customHeight="1" x14ac:dyDescent="0.2">
      <c r="B39" s="92" t="s">
        <v>105</v>
      </c>
      <c r="C39" s="92"/>
      <c r="D39" s="92"/>
      <c r="E39" s="92"/>
      <c r="F39" s="92"/>
      <c r="G39" s="92"/>
      <c r="H39" s="92"/>
      <c r="I39" s="92"/>
    </row>
  </sheetData>
  <mergeCells count="8">
    <mergeCell ref="B31:D31"/>
    <mergeCell ref="G31:I31"/>
    <mergeCell ref="B39:I39"/>
    <mergeCell ref="B26:I26"/>
    <mergeCell ref="B29:D29"/>
    <mergeCell ref="G29:I29"/>
    <mergeCell ref="B30:D30"/>
    <mergeCell ref="G30:I30"/>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V27"/>
  <sheetViews>
    <sheetView showGridLines="0" tabSelected="1" zoomScaleNormal="100" workbookViewId="0">
      <selection activeCell="S19" sqref="S19"/>
    </sheetView>
  </sheetViews>
  <sheetFormatPr baseColWidth="10" defaultColWidth="8.6640625" defaultRowHeight="15" x14ac:dyDescent="0.2"/>
  <cols>
    <col min="1" max="1" width="2" customWidth="1"/>
    <col min="2" max="22" width="10.5" customWidth="1"/>
  </cols>
  <sheetData>
    <row r="2" spans="2:22" ht="18" customHeight="1" x14ac:dyDescent="0.25">
      <c r="B2" s="32" t="s">
        <v>106</v>
      </c>
    </row>
    <row r="3" spans="2:22" ht="30" customHeight="1" x14ac:dyDescent="0.2">
      <c r="B3" s="92" t="s">
        <v>107</v>
      </c>
      <c r="C3" s="92"/>
      <c r="D3" s="92"/>
      <c r="E3" s="92"/>
      <c r="F3" s="92"/>
      <c r="G3" s="92"/>
      <c r="H3" s="92"/>
      <c r="I3" s="92"/>
      <c r="J3" s="92"/>
      <c r="K3" s="92"/>
      <c r="L3" s="92"/>
      <c r="M3" s="92"/>
      <c r="N3" s="92"/>
      <c r="O3" s="92"/>
      <c r="P3" s="92"/>
      <c r="Q3" s="92"/>
      <c r="R3" s="92"/>
      <c r="S3" s="92"/>
      <c r="T3" s="92"/>
      <c r="U3" s="92"/>
    </row>
    <row r="5" spans="2:22" ht="25.5" customHeight="1" x14ac:dyDescent="0.2">
      <c r="J5" s="93" t="s">
        <v>108</v>
      </c>
      <c r="K5" s="93"/>
      <c r="L5" s="93"/>
      <c r="M5" s="93"/>
    </row>
    <row r="6" spans="2:22" ht="15" customHeight="1" x14ac:dyDescent="0.2">
      <c r="K6" s="33" t="s">
        <v>109</v>
      </c>
    </row>
    <row r="7" spans="2:22" ht="25.5" customHeight="1" x14ac:dyDescent="0.2">
      <c r="J7" s="94" t="s">
        <v>110</v>
      </c>
      <c r="K7" s="94"/>
      <c r="L7" s="94"/>
      <c r="M7" s="94"/>
      <c r="N7" s="34" t="s">
        <v>111</v>
      </c>
    </row>
    <row r="8" spans="2:22" ht="15" customHeight="1" thickBot="1" x14ac:dyDescent="0.25">
      <c r="K8" s="33" t="s">
        <v>109</v>
      </c>
    </row>
    <row r="9" spans="2:22" ht="57" customHeight="1" thickBot="1" x14ac:dyDescent="0.25">
      <c r="E9" s="101" t="s">
        <v>119</v>
      </c>
      <c r="F9" s="102"/>
      <c r="G9" s="33" t="s">
        <v>927</v>
      </c>
      <c r="H9" s="33" t="s">
        <v>927</v>
      </c>
      <c r="I9" s="91" t="s">
        <v>112</v>
      </c>
      <c r="J9" s="91"/>
      <c r="K9" s="91"/>
      <c r="L9" s="91"/>
      <c r="M9" s="91"/>
      <c r="N9" s="91"/>
      <c r="O9" s="33" t="s">
        <v>927</v>
      </c>
      <c r="P9" s="103" t="s">
        <v>927</v>
      </c>
      <c r="Q9" s="101" t="s">
        <v>120</v>
      </c>
      <c r="R9" s="102"/>
      <c r="S9" s="104" t="s">
        <v>121</v>
      </c>
    </row>
    <row r="10" spans="2:22" ht="15" customHeight="1" x14ac:dyDescent="0.2">
      <c r="K10" s="33" t="s">
        <v>109</v>
      </c>
    </row>
    <row r="11" spans="2:22" ht="7.5" customHeight="1" thickBot="1" x14ac:dyDescent="0.25">
      <c r="C11" s="35"/>
      <c r="D11" s="35"/>
      <c r="E11" s="35"/>
      <c r="F11" s="35"/>
      <c r="G11" s="35"/>
      <c r="H11" s="35"/>
      <c r="I11" s="35"/>
      <c r="J11" s="35"/>
      <c r="K11" s="35"/>
      <c r="L11" s="35"/>
      <c r="M11" s="35"/>
      <c r="N11" s="35"/>
      <c r="O11" s="35"/>
      <c r="P11" s="35"/>
      <c r="Q11" s="35"/>
      <c r="R11" s="35"/>
      <c r="S11" s="35"/>
      <c r="T11" s="35"/>
      <c r="U11" s="35"/>
      <c r="V11" s="35"/>
    </row>
    <row r="12" spans="2:22" ht="15" customHeight="1" thickBot="1" x14ac:dyDescent="0.25">
      <c r="D12" s="33" t="s">
        <v>109</v>
      </c>
      <c r="G12" s="33" t="s">
        <v>109</v>
      </c>
      <c r="J12" s="33" t="s">
        <v>109</v>
      </c>
      <c r="M12" s="33" t="s">
        <v>109</v>
      </c>
      <c r="P12" s="33" t="s">
        <v>109</v>
      </c>
      <c r="S12" s="33" t="s">
        <v>109</v>
      </c>
      <c r="V12" s="33" t="s">
        <v>109</v>
      </c>
    </row>
    <row r="13" spans="2:22" ht="60" customHeight="1" thickBot="1" x14ac:dyDescent="0.25">
      <c r="C13" s="101" t="s">
        <v>113</v>
      </c>
      <c r="D13" s="102"/>
      <c r="F13" s="105" t="s">
        <v>114</v>
      </c>
      <c r="G13" s="106"/>
      <c r="I13" s="105" t="s">
        <v>115</v>
      </c>
      <c r="J13" s="106"/>
      <c r="L13" s="101" t="s">
        <v>116</v>
      </c>
      <c r="M13" s="102"/>
      <c r="O13" s="101" t="s">
        <v>118</v>
      </c>
      <c r="P13" s="102"/>
      <c r="R13" s="105" t="s">
        <v>117</v>
      </c>
      <c r="S13" s="106"/>
      <c r="U13" s="107" t="s">
        <v>122</v>
      </c>
      <c r="V13" s="108"/>
    </row>
    <row r="14" spans="2:22" ht="15" customHeight="1" thickBot="1" x14ac:dyDescent="0.25">
      <c r="D14" s="33" t="s">
        <v>109</v>
      </c>
      <c r="G14" s="33" t="s">
        <v>109</v>
      </c>
      <c r="V14" s="33" t="s">
        <v>109</v>
      </c>
    </row>
    <row r="15" spans="2:22" ht="63.75" customHeight="1" thickBot="1" x14ac:dyDescent="0.25">
      <c r="C15" s="105" t="s">
        <v>123</v>
      </c>
      <c r="D15" s="106"/>
      <c r="F15" s="101" t="s">
        <v>928</v>
      </c>
      <c r="G15" s="102"/>
      <c r="U15" s="107" t="s">
        <v>929</v>
      </c>
      <c r="V15" s="108"/>
    </row>
    <row r="16" spans="2:22" ht="15" customHeight="1" thickBot="1" x14ac:dyDescent="0.25">
      <c r="D16" s="33" t="s">
        <v>109</v>
      </c>
      <c r="V16" s="33" t="s">
        <v>109</v>
      </c>
    </row>
    <row r="17" spans="3:22" ht="67.5" customHeight="1" thickBot="1" x14ac:dyDescent="0.25">
      <c r="C17" s="109" t="s">
        <v>125</v>
      </c>
      <c r="D17" s="110"/>
      <c r="U17" s="107" t="s">
        <v>124</v>
      </c>
      <c r="V17" s="108"/>
    </row>
    <row r="18" spans="3:22" ht="15" customHeight="1" thickBot="1" x14ac:dyDescent="0.25">
      <c r="D18" s="33" t="s">
        <v>109</v>
      </c>
    </row>
    <row r="19" spans="3:22" ht="54" customHeight="1" thickBot="1" x14ac:dyDescent="0.25">
      <c r="C19" s="109" t="s">
        <v>126</v>
      </c>
      <c r="D19" s="110"/>
    </row>
    <row r="20" spans="3:22" ht="15" customHeight="1" x14ac:dyDescent="0.2"/>
    <row r="21" spans="3:22" ht="54" customHeight="1" x14ac:dyDescent="0.2">
      <c r="C21" s="12" t="s">
        <v>930</v>
      </c>
    </row>
    <row r="23" spans="3:22" ht="15" customHeight="1" x14ac:dyDescent="0.2">
      <c r="C23" s="2" t="s">
        <v>127</v>
      </c>
    </row>
    <row r="25" spans="3:22" ht="15" customHeight="1" x14ac:dyDescent="0.2">
      <c r="C25" s="36" t="s">
        <v>128</v>
      </c>
    </row>
    <row r="26" spans="3:22" ht="25.5" customHeight="1" x14ac:dyDescent="0.2">
      <c r="C26" s="95" t="s">
        <v>129</v>
      </c>
      <c r="D26" s="95"/>
      <c r="E26" s="95"/>
      <c r="F26" s="95"/>
      <c r="G26" s="95"/>
      <c r="H26" s="95"/>
      <c r="I26" s="95"/>
      <c r="J26" s="95"/>
      <c r="K26" s="37">
        <f>(RESUMEN!E9+RESUMEN!E10+RESUMEN!E11+RESUMEN!E12+RESUMEN!E13+4*RESUMEN!E14+RESUMEN!E15+RESUMEN!E16+RESUMEN!E17+RESUMEN!E18)*(1+RESUMEN!C5)</f>
        <v>30519.999999999996</v>
      </c>
    </row>
    <row r="27" spans="3:22" ht="25.5" customHeight="1" x14ac:dyDescent="0.2">
      <c r="C27" s="95" t="s">
        <v>130</v>
      </c>
      <c r="D27" s="95"/>
      <c r="E27" s="95"/>
      <c r="F27" s="95"/>
      <c r="G27" s="95"/>
      <c r="H27" s="95"/>
      <c r="I27" s="95"/>
      <c r="J27" s="95"/>
      <c r="K27" s="37">
        <f>DOTACION_PLANTA!D16</f>
        <v>11595</v>
      </c>
    </row>
  </sheetData>
  <mergeCells count="21">
    <mergeCell ref="U17:V17"/>
    <mergeCell ref="I13:J13"/>
    <mergeCell ref="L13:M13"/>
    <mergeCell ref="O13:P13"/>
    <mergeCell ref="U13:V13"/>
    <mergeCell ref="F15:G15"/>
    <mergeCell ref="U15:V15"/>
    <mergeCell ref="C19:D19"/>
    <mergeCell ref="C26:J26"/>
    <mergeCell ref="C27:J27"/>
    <mergeCell ref="C15:D15"/>
    <mergeCell ref="C17:D17"/>
    <mergeCell ref="B3:U3"/>
    <mergeCell ref="J5:M5"/>
    <mergeCell ref="J7:M7"/>
    <mergeCell ref="I9:N9"/>
    <mergeCell ref="C13:D13"/>
    <mergeCell ref="R13:S13"/>
    <mergeCell ref="E9:F9"/>
    <mergeCell ref="Q9:R9"/>
    <mergeCell ref="F13:G13"/>
  </mergeCells>
  <pageMargins left="0.75" right="0.75" top="1" bottom="1" header="0.511811023622047" footer="0.511811023622047"/>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23"/>
  <sheetViews>
    <sheetView showGridLines="0" zoomScaleNormal="100" workbookViewId="0"/>
  </sheetViews>
  <sheetFormatPr baseColWidth="10" defaultColWidth="8.6640625" defaultRowHeight="15" x14ac:dyDescent="0.2"/>
  <cols>
    <col min="1" max="1" width="3" customWidth="1"/>
    <col min="2" max="2" width="52" customWidth="1"/>
    <col min="3" max="12" width="11.5" customWidth="1"/>
  </cols>
  <sheetData>
    <row r="2" spans="2:12" ht="18.75" customHeight="1" x14ac:dyDescent="0.25">
      <c r="B2" s="11" t="s">
        <v>131</v>
      </c>
    </row>
    <row r="3" spans="2:12" ht="15" customHeight="1" x14ac:dyDescent="0.2">
      <c r="B3" s="12" t="s">
        <v>132</v>
      </c>
    </row>
    <row r="5" spans="2:12" ht="15" customHeight="1" x14ac:dyDescent="0.2">
      <c r="B5" s="15" t="s">
        <v>133</v>
      </c>
    </row>
    <row r="6" spans="2:12" ht="21.75" customHeight="1" x14ac:dyDescent="0.2">
      <c r="B6" s="38" t="s">
        <v>134</v>
      </c>
      <c r="C6" s="39">
        <f>(RESUMEN!$E$9+RESUMEN!$E$11+RESUMEN!$E$12+RESUMEN!$E$13)*(1+RESUMEN!$C$5)+675</f>
        <v>12575</v>
      </c>
    </row>
    <row r="7" spans="2:12" ht="21.75" customHeight="1" x14ac:dyDescent="0.2">
      <c r="B7" s="38" t="s">
        <v>135</v>
      </c>
      <c r="C7" s="39">
        <f>RESUMEN!$G$15</f>
        <v>1680</v>
      </c>
    </row>
    <row r="8" spans="2:12" ht="21.75" customHeight="1" x14ac:dyDescent="0.2">
      <c r="B8" s="38" t="s">
        <v>136</v>
      </c>
      <c r="C8" s="39">
        <f>RESUMEN!$G$16</f>
        <v>1120</v>
      </c>
    </row>
    <row r="9" spans="2:12" ht="21.75" customHeight="1" x14ac:dyDescent="0.2">
      <c r="B9" s="40" t="s">
        <v>137</v>
      </c>
      <c r="C9" s="41">
        <f>(RESUMEN!$E$9+RESUMEN!$E$11+RESUMEN!$E$12+RESUMEN!$E$13+RESUMEN!$E$15+RESUMEN!$E$16)*(1+RESUMEN!$C$5)+675</f>
        <v>15374.999999999998</v>
      </c>
    </row>
    <row r="10" spans="2:12" ht="21.75" customHeight="1" x14ac:dyDescent="0.2">
      <c r="B10" s="40" t="s">
        <v>138</v>
      </c>
      <c r="C10" s="41">
        <f>(RESUMEN!$E$15+RESUMEN!$E$16)*(1+RESUMEN!$C$5)</f>
        <v>2800</v>
      </c>
    </row>
    <row r="12" spans="2:12" ht="15" customHeight="1" x14ac:dyDescent="0.2">
      <c r="B12" s="15" t="s">
        <v>139</v>
      </c>
    </row>
    <row r="13" spans="2:12" ht="15" customHeight="1" x14ac:dyDescent="0.2">
      <c r="B13" s="42" t="s">
        <v>140</v>
      </c>
      <c r="C13" s="16" t="s">
        <v>141</v>
      </c>
      <c r="D13" s="16" t="s">
        <v>142</v>
      </c>
      <c r="E13" s="16" t="s">
        <v>143</v>
      </c>
      <c r="F13" s="16" t="s">
        <v>144</v>
      </c>
      <c r="G13" s="16" t="s">
        <v>145</v>
      </c>
      <c r="H13" s="16" t="s">
        <v>146</v>
      </c>
      <c r="I13" s="16" t="s">
        <v>147</v>
      </c>
      <c r="J13" s="16" t="s">
        <v>148</v>
      </c>
      <c r="K13" s="16" t="s">
        <v>149</v>
      </c>
      <c r="L13" s="16" t="s">
        <v>150</v>
      </c>
    </row>
    <row r="14" spans="2:12" ht="30" customHeight="1" x14ac:dyDescent="0.2">
      <c r="B14" s="18" t="s">
        <v>151</v>
      </c>
      <c r="C14" s="43">
        <f>IF(1&gt;=4,$C$10,0)</f>
        <v>0</v>
      </c>
      <c r="D14" s="43">
        <f>IF(2&gt;=4,$C$10,0)</f>
        <v>0</v>
      </c>
      <c r="E14" s="43">
        <f>IF(3&gt;=4,$C$10,0)</f>
        <v>0</v>
      </c>
      <c r="F14" s="43">
        <f>IF(4&gt;=4,$C$10,0)</f>
        <v>2800</v>
      </c>
      <c r="G14" s="43">
        <f>IF(5&gt;=4,$C$10,0)</f>
        <v>2800</v>
      </c>
      <c r="H14" s="43">
        <f>IF(6&gt;=4,$C$10,0)</f>
        <v>2800</v>
      </c>
      <c r="I14" s="43">
        <f>IF(7&gt;=4,$C$10,0)</f>
        <v>2800</v>
      </c>
      <c r="J14" s="43">
        <f>IF(8&gt;=4,$C$10,0)</f>
        <v>2800</v>
      </c>
      <c r="K14" s="43">
        <f>IF(9&gt;=4,$C$10,0)</f>
        <v>2800</v>
      </c>
      <c r="L14" s="43">
        <f>IF(10&gt;=4,$C$10,0)</f>
        <v>2800</v>
      </c>
    </row>
    <row r="15" spans="2:12" ht="30" customHeight="1" x14ac:dyDescent="0.2">
      <c r="B15" s="18" t="s">
        <v>152</v>
      </c>
      <c r="C15" s="43">
        <f t="shared" ref="C15:L15" si="0">$C$10</f>
        <v>2800</v>
      </c>
      <c r="D15" s="43">
        <f t="shared" si="0"/>
        <v>2800</v>
      </c>
      <c r="E15" s="43">
        <f t="shared" si="0"/>
        <v>2800</v>
      </c>
      <c r="F15" s="43">
        <f t="shared" si="0"/>
        <v>2800</v>
      </c>
      <c r="G15" s="43">
        <f t="shared" si="0"/>
        <v>2800</v>
      </c>
      <c r="H15" s="43">
        <f t="shared" si="0"/>
        <v>2800</v>
      </c>
      <c r="I15" s="43">
        <f t="shared" si="0"/>
        <v>2800</v>
      </c>
      <c r="J15" s="43">
        <f t="shared" si="0"/>
        <v>2800</v>
      </c>
      <c r="K15" s="43">
        <f t="shared" si="0"/>
        <v>2800</v>
      </c>
      <c r="L15" s="43">
        <f t="shared" si="0"/>
        <v>2800</v>
      </c>
    </row>
    <row r="16" spans="2:12" ht="15" customHeight="1" x14ac:dyDescent="0.2">
      <c r="B16" s="21" t="s">
        <v>153</v>
      </c>
      <c r="C16" s="44">
        <f t="shared" ref="C16:L16" si="1">C15-C14</f>
        <v>2800</v>
      </c>
      <c r="D16" s="44">
        <f t="shared" si="1"/>
        <v>2800</v>
      </c>
      <c r="E16" s="44">
        <f t="shared" si="1"/>
        <v>2800</v>
      </c>
      <c r="F16" s="44">
        <f t="shared" si="1"/>
        <v>0</v>
      </c>
      <c r="G16" s="44">
        <f t="shared" si="1"/>
        <v>0</v>
      </c>
      <c r="H16" s="44">
        <f t="shared" si="1"/>
        <v>0</v>
      </c>
      <c r="I16" s="44">
        <f t="shared" si="1"/>
        <v>0</v>
      </c>
      <c r="J16" s="44">
        <f t="shared" si="1"/>
        <v>0</v>
      </c>
      <c r="K16" s="44">
        <f t="shared" si="1"/>
        <v>0</v>
      </c>
      <c r="L16" s="44">
        <f t="shared" si="1"/>
        <v>0</v>
      </c>
    </row>
    <row r="17" spans="2:12" ht="30" customHeight="1" x14ac:dyDescent="0.2">
      <c r="B17" s="40" t="s">
        <v>154</v>
      </c>
      <c r="C17" s="45">
        <f t="shared" ref="C17:L17" si="2">C16*12</f>
        <v>33600</v>
      </c>
      <c r="D17" s="45">
        <f t="shared" si="2"/>
        <v>33600</v>
      </c>
      <c r="E17" s="45">
        <f t="shared" si="2"/>
        <v>33600</v>
      </c>
      <c r="F17" s="45">
        <f t="shared" si="2"/>
        <v>0</v>
      </c>
      <c r="G17" s="45">
        <f t="shared" si="2"/>
        <v>0</v>
      </c>
      <c r="H17" s="45">
        <f t="shared" si="2"/>
        <v>0</v>
      </c>
      <c r="I17" s="45">
        <f t="shared" si="2"/>
        <v>0</v>
      </c>
      <c r="J17" s="45">
        <f t="shared" si="2"/>
        <v>0</v>
      </c>
      <c r="K17" s="45">
        <f t="shared" si="2"/>
        <v>0</v>
      </c>
      <c r="L17" s="45">
        <f t="shared" si="2"/>
        <v>0</v>
      </c>
    </row>
    <row r="19" spans="2:12" ht="64.5" customHeight="1" x14ac:dyDescent="0.2">
      <c r="B19" s="97" t="s">
        <v>155</v>
      </c>
      <c r="C19" s="97"/>
      <c r="D19" s="97"/>
      <c r="E19" s="97"/>
      <c r="F19" s="97"/>
      <c r="G19" s="97"/>
      <c r="H19" s="97"/>
      <c r="I19" s="97"/>
      <c r="J19" s="97"/>
      <c r="K19" s="97"/>
      <c r="L19" s="97"/>
    </row>
    <row r="21" spans="2:12" ht="64.5" customHeight="1" x14ac:dyDescent="0.2">
      <c r="B21" s="97" t="s">
        <v>156</v>
      </c>
      <c r="C21" s="97"/>
      <c r="D21" s="97"/>
      <c r="E21" s="97"/>
      <c r="F21" s="97"/>
      <c r="G21" s="97"/>
      <c r="H21" s="97"/>
      <c r="I21" s="97"/>
      <c r="J21" s="97"/>
      <c r="K21" s="97"/>
      <c r="L21" s="97"/>
    </row>
    <row r="23" spans="2:12" ht="27.75" customHeight="1" x14ac:dyDescent="0.2">
      <c r="B23" s="97" t="s">
        <v>157</v>
      </c>
      <c r="C23" s="97"/>
      <c r="D23" s="97"/>
      <c r="E23" s="97"/>
      <c r="F23" s="97"/>
      <c r="G23" s="97"/>
      <c r="H23" s="97"/>
      <c r="I23" s="97"/>
      <c r="J23" s="97"/>
      <c r="K23" s="97"/>
      <c r="L23" s="97"/>
    </row>
  </sheetData>
  <mergeCells count="3">
    <mergeCell ref="B19:L19"/>
    <mergeCell ref="B21:L21"/>
    <mergeCell ref="B23:L23"/>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M35"/>
  <sheetViews>
    <sheetView showGridLines="0" zoomScaleNormal="100" workbookViewId="0">
      <pane xSplit="2" ySplit="15" topLeftCell="C16" activePane="bottomRight" state="frozen"/>
      <selection pane="topRight" activeCell="C1" sqref="C1"/>
      <selection pane="bottomLeft" activeCell="A16" sqref="A16"/>
      <selection pane="bottomRight"/>
    </sheetView>
  </sheetViews>
  <sheetFormatPr baseColWidth="10" defaultColWidth="8.6640625" defaultRowHeight="15" x14ac:dyDescent="0.2"/>
  <cols>
    <col min="1" max="1" width="3" customWidth="1"/>
    <col min="2" max="2" width="52" customWidth="1"/>
    <col min="3" max="6" width="11.5" customWidth="1"/>
    <col min="7" max="7" width="46" customWidth="1"/>
    <col min="8" max="13" width="11.5" customWidth="1"/>
  </cols>
  <sheetData>
    <row r="2" spans="2:13" ht="19" x14ac:dyDescent="0.25">
      <c r="B2" s="46" t="s">
        <v>158</v>
      </c>
    </row>
    <row r="3" spans="2:13" ht="25.5" customHeight="1" x14ac:dyDescent="0.2">
      <c r="B3" s="98" t="s">
        <v>159</v>
      </c>
      <c r="C3" s="98"/>
      <c r="D3" s="98"/>
      <c r="E3" s="98"/>
      <c r="F3" s="98"/>
      <c r="G3" s="98"/>
      <c r="H3" s="98"/>
      <c r="I3" s="98"/>
      <c r="J3" s="98"/>
      <c r="K3" s="98"/>
      <c r="L3" s="98"/>
      <c r="M3" s="98"/>
    </row>
    <row r="5" spans="2:13" x14ac:dyDescent="0.2">
      <c r="B5" s="36" t="s">
        <v>160</v>
      </c>
    </row>
    <row r="6" spans="2:13" ht="45" x14ac:dyDescent="0.2">
      <c r="B6" s="47" t="s">
        <v>22</v>
      </c>
      <c r="C6" s="47" t="s">
        <v>161</v>
      </c>
      <c r="D6" s="47" t="s">
        <v>162</v>
      </c>
      <c r="E6" s="47" t="s">
        <v>163</v>
      </c>
    </row>
    <row r="7" spans="2:13" x14ac:dyDescent="0.2">
      <c r="B7" s="48" t="s">
        <v>91</v>
      </c>
      <c r="C7" s="49">
        <f>RESUMEN!$E$35</f>
        <v>2000</v>
      </c>
      <c r="D7" s="50">
        <v>100</v>
      </c>
      <c r="E7" s="51">
        <f>C7*(1+RESUMEN!$C$5)+D7</f>
        <v>2900</v>
      </c>
    </row>
    <row r="8" spans="2:13" x14ac:dyDescent="0.2">
      <c r="B8" s="48" t="s">
        <v>96</v>
      </c>
      <c r="C8" s="49">
        <f>RESUMEN!$E$36</f>
        <v>900</v>
      </c>
      <c r="D8" s="50">
        <v>35</v>
      </c>
      <c r="E8" s="51">
        <f>C8*(1+RESUMEN!$C$5)+D8</f>
        <v>1295</v>
      </c>
    </row>
    <row r="9" spans="2:13" x14ac:dyDescent="0.2">
      <c r="B9" s="48" t="s">
        <v>101</v>
      </c>
      <c r="C9" s="49">
        <f>RESUMEN!$E$37</f>
        <v>250</v>
      </c>
      <c r="D9" s="50">
        <v>20</v>
      </c>
      <c r="E9" s="51">
        <f>C9*(1+RESUMEN!$C$5)+D9</f>
        <v>370</v>
      </c>
    </row>
    <row r="11" spans="2:13" x14ac:dyDescent="0.2">
      <c r="B11" s="36" t="s">
        <v>164</v>
      </c>
    </row>
    <row r="12" spans="2:13" ht="30" x14ac:dyDescent="0.2">
      <c r="B12" s="47" t="s">
        <v>165</v>
      </c>
      <c r="C12" s="47" t="s">
        <v>166</v>
      </c>
      <c r="D12" s="47" t="s">
        <v>167</v>
      </c>
      <c r="E12" s="47" t="s">
        <v>168</v>
      </c>
      <c r="F12" s="47" t="s">
        <v>169</v>
      </c>
      <c r="G12" s="47" t="s">
        <v>170</v>
      </c>
    </row>
    <row r="13" spans="2:13" ht="30" customHeight="1" x14ac:dyDescent="0.2">
      <c r="B13" s="52" t="s">
        <v>91</v>
      </c>
      <c r="C13" s="53">
        <v>1</v>
      </c>
      <c r="D13" s="53">
        <v>1</v>
      </c>
      <c r="E13" s="53">
        <v>1</v>
      </c>
      <c r="F13" s="53">
        <v>1</v>
      </c>
      <c r="G13" s="54"/>
    </row>
    <row r="14" spans="2:13" ht="30" customHeight="1" x14ac:dyDescent="0.2">
      <c r="B14" s="52" t="s">
        <v>96</v>
      </c>
      <c r="C14" s="53">
        <v>1</v>
      </c>
      <c r="D14" s="53">
        <v>1</v>
      </c>
      <c r="E14" s="53">
        <v>2</v>
      </c>
      <c r="F14" s="53">
        <v>2</v>
      </c>
      <c r="G14" s="54" t="s">
        <v>171</v>
      </c>
    </row>
    <row r="15" spans="2:13" ht="30" customHeight="1" x14ac:dyDescent="0.2">
      <c r="B15" s="52" t="s">
        <v>172</v>
      </c>
      <c r="C15" s="53">
        <v>12</v>
      </c>
      <c r="D15" s="53">
        <v>20</v>
      </c>
      <c r="E15" s="53">
        <v>32</v>
      </c>
      <c r="F15" s="53">
        <v>40</v>
      </c>
      <c r="G15" s="54" t="s">
        <v>173</v>
      </c>
    </row>
    <row r="16" spans="2:13" ht="25.5" customHeight="1" x14ac:dyDescent="0.2">
      <c r="B16" s="28" t="s">
        <v>174</v>
      </c>
      <c r="C16" s="55">
        <f>(C13*$C$7+C14*$C$8+C15*$C$9)*(1+RESUMEN!$C$5)+C13*$D$7+C14*$D$8+C15*$D$9</f>
        <v>8635</v>
      </c>
      <c r="D16" s="55">
        <f>(D13*$C$7+D14*$C$8+D15*$C$9)*(1+RESUMEN!$C$5)+D13*$D$7+D14*$D$8+D15*$D$9</f>
        <v>11595</v>
      </c>
      <c r="E16" s="55">
        <f>(E13*$C$7+E14*$C$8+E15*$C$9)*(1+RESUMEN!$C$5)+E13*$D$7+E14*$D$8+E15*$D$9</f>
        <v>17330</v>
      </c>
      <c r="F16" s="55">
        <f>(F13*$C$7+F14*$C$8+F15*$C$9)*(1+RESUMEN!$C$5)+F13*$D$7+F14*$D$8+F15*$D$9</f>
        <v>20290</v>
      </c>
      <c r="G16" s="34" t="s">
        <v>175</v>
      </c>
    </row>
    <row r="17" spans="2:13" ht="27.75" customHeight="1" x14ac:dyDescent="0.2">
      <c r="B17" s="52" t="s">
        <v>176</v>
      </c>
      <c r="C17" s="50">
        <v>10945</v>
      </c>
      <c r="D17" s="50">
        <v>14955</v>
      </c>
      <c r="E17" s="50">
        <v>22190</v>
      </c>
      <c r="F17" s="50">
        <v>26300</v>
      </c>
      <c r="G17" s="34" t="s">
        <v>177</v>
      </c>
    </row>
    <row r="19" spans="2:13" x14ac:dyDescent="0.2">
      <c r="B19" s="36" t="s">
        <v>178</v>
      </c>
    </row>
    <row r="20" spans="2:13" x14ac:dyDescent="0.2">
      <c r="B20" s="56" t="s">
        <v>140</v>
      </c>
      <c r="C20" s="47" t="s">
        <v>141</v>
      </c>
      <c r="D20" s="47" t="s">
        <v>142</v>
      </c>
      <c r="E20" s="47" t="s">
        <v>143</v>
      </c>
      <c r="F20" s="47" t="s">
        <v>144</v>
      </c>
      <c r="G20" s="47" t="s">
        <v>145</v>
      </c>
      <c r="H20" s="47" t="s">
        <v>146</v>
      </c>
      <c r="I20" s="47" t="s">
        <v>147</v>
      </c>
      <c r="J20" s="47" t="s">
        <v>148</v>
      </c>
      <c r="K20" s="47" t="s">
        <v>149</v>
      </c>
      <c r="L20" s="47" t="s">
        <v>150</v>
      </c>
    </row>
    <row r="21" spans="2:13" ht="25.5" customHeight="1" x14ac:dyDescent="0.2">
      <c r="B21" s="52" t="s">
        <v>179</v>
      </c>
      <c r="C21" s="53">
        <v>1</v>
      </c>
      <c r="D21" s="53">
        <v>2</v>
      </c>
      <c r="E21" s="53">
        <v>2</v>
      </c>
      <c r="F21" s="53">
        <v>3</v>
      </c>
      <c r="G21" s="53">
        <v>3</v>
      </c>
      <c r="H21" s="53">
        <v>3</v>
      </c>
      <c r="I21" s="53">
        <v>4</v>
      </c>
      <c r="J21" s="53">
        <v>4</v>
      </c>
      <c r="K21" s="53">
        <v>4</v>
      </c>
      <c r="L21" s="53">
        <v>4</v>
      </c>
    </row>
    <row r="22" spans="2:13" ht="21.75" customHeight="1" x14ac:dyDescent="0.2">
      <c r="B22" s="52" t="s">
        <v>180</v>
      </c>
      <c r="C22" s="57">
        <f t="shared" ref="C22:L22" si="0">INDEX($C$15:$F$15,1,C21)</f>
        <v>12</v>
      </c>
      <c r="D22" s="57">
        <f t="shared" si="0"/>
        <v>20</v>
      </c>
      <c r="E22" s="57">
        <f t="shared" si="0"/>
        <v>20</v>
      </c>
      <c r="F22" s="57">
        <f t="shared" si="0"/>
        <v>32</v>
      </c>
      <c r="G22" s="57">
        <f t="shared" si="0"/>
        <v>32</v>
      </c>
      <c r="H22" s="57">
        <f t="shared" si="0"/>
        <v>32</v>
      </c>
      <c r="I22" s="57">
        <f t="shared" si="0"/>
        <v>40</v>
      </c>
      <c r="J22" s="57">
        <f t="shared" si="0"/>
        <v>40</v>
      </c>
      <c r="K22" s="57">
        <f t="shared" si="0"/>
        <v>40</v>
      </c>
      <c r="L22" s="57">
        <f t="shared" si="0"/>
        <v>40</v>
      </c>
    </row>
    <row r="23" spans="2:13" ht="21.75" customHeight="1" x14ac:dyDescent="0.2">
      <c r="B23" s="52" t="s">
        <v>181</v>
      </c>
      <c r="C23" s="57">
        <f t="shared" ref="C23:L23" si="1">INDEX($C$14:$F$14,1,C21)</f>
        <v>1</v>
      </c>
      <c r="D23" s="57">
        <f t="shared" si="1"/>
        <v>1</v>
      </c>
      <c r="E23" s="57">
        <f t="shared" si="1"/>
        <v>1</v>
      </c>
      <c r="F23" s="57">
        <f t="shared" si="1"/>
        <v>2</v>
      </c>
      <c r="G23" s="57">
        <f t="shared" si="1"/>
        <v>2</v>
      </c>
      <c r="H23" s="57">
        <f t="shared" si="1"/>
        <v>2</v>
      </c>
      <c r="I23" s="57">
        <f t="shared" si="1"/>
        <v>2</v>
      </c>
      <c r="J23" s="57">
        <f t="shared" si="1"/>
        <v>2</v>
      </c>
      <c r="K23" s="57">
        <f t="shared" si="1"/>
        <v>2</v>
      </c>
      <c r="L23" s="57">
        <f t="shared" si="1"/>
        <v>2</v>
      </c>
    </row>
    <row r="24" spans="2:13" ht="21.75" customHeight="1" x14ac:dyDescent="0.2">
      <c r="B24" s="52" t="s">
        <v>182</v>
      </c>
      <c r="C24" s="57">
        <f t="shared" ref="C24:L24" si="2">INDEX($C$13:$F$13,1,C21)</f>
        <v>1</v>
      </c>
      <c r="D24" s="57">
        <f t="shared" si="2"/>
        <v>1</v>
      </c>
      <c r="E24" s="57">
        <f t="shared" si="2"/>
        <v>1</v>
      </c>
      <c r="F24" s="57">
        <f t="shared" si="2"/>
        <v>1</v>
      </c>
      <c r="G24" s="57">
        <f t="shared" si="2"/>
        <v>1</v>
      </c>
      <c r="H24" s="57">
        <f t="shared" si="2"/>
        <v>1</v>
      </c>
      <c r="I24" s="57">
        <f t="shared" si="2"/>
        <v>1</v>
      </c>
      <c r="J24" s="57">
        <f t="shared" si="2"/>
        <v>1</v>
      </c>
      <c r="K24" s="57">
        <f t="shared" si="2"/>
        <v>1</v>
      </c>
      <c r="L24" s="57">
        <f t="shared" si="2"/>
        <v>1</v>
      </c>
    </row>
    <row r="25" spans="2:13" ht="21.75" customHeight="1" x14ac:dyDescent="0.2">
      <c r="B25" s="58" t="s">
        <v>183</v>
      </c>
      <c r="C25" s="59">
        <f t="shared" ref="C25:L25" si="3">C22+C23+C24</f>
        <v>14</v>
      </c>
      <c r="D25" s="59">
        <f t="shared" si="3"/>
        <v>22</v>
      </c>
      <c r="E25" s="59">
        <f t="shared" si="3"/>
        <v>22</v>
      </c>
      <c r="F25" s="59">
        <f t="shared" si="3"/>
        <v>35</v>
      </c>
      <c r="G25" s="59">
        <f t="shared" si="3"/>
        <v>35</v>
      </c>
      <c r="H25" s="59">
        <f t="shared" si="3"/>
        <v>35</v>
      </c>
      <c r="I25" s="59">
        <f t="shared" si="3"/>
        <v>43</v>
      </c>
      <c r="J25" s="59">
        <f t="shared" si="3"/>
        <v>43</v>
      </c>
      <c r="K25" s="59">
        <f t="shared" si="3"/>
        <v>43</v>
      </c>
      <c r="L25" s="59">
        <f t="shared" si="3"/>
        <v>43</v>
      </c>
    </row>
    <row r="26" spans="2:13" ht="25.5" customHeight="1" x14ac:dyDescent="0.2">
      <c r="B26" s="58" t="s">
        <v>184</v>
      </c>
      <c r="C26" s="55">
        <f t="shared" ref="C26:L26" si="4">INDEX($C$16:$F$16,1,C21)</f>
        <v>8635</v>
      </c>
      <c r="D26" s="55">
        <f t="shared" si="4"/>
        <v>11595</v>
      </c>
      <c r="E26" s="55">
        <f t="shared" si="4"/>
        <v>11595</v>
      </c>
      <c r="F26" s="55">
        <f t="shared" si="4"/>
        <v>17330</v>
      </c>
      <c r="G26" s="55">
        <f t="shared" si="4"/>
        <v>17330</v>
      </c>
      <c r="H26" s="55">
        <f t="shared" si="4"/>
        <v>17330</v>
      </c>
      <c r="I26" s="55">
        <f t="shared" si="4"/>
        <v>20290</v>
      </c>
      <c r="J26" s="55">
        <f t="shared" si="4"/>
        <v>20290</v>
      </c>
      <c r="K26" s="55">
        <f t="shared" si="4"/>
        <v>20290</v>
      </c>
      <c r="L26" s="55">
        <f t="shared" si="4"/>
        <v>20290</v>
      </c>
    </row>
    <row r="27" spans="2:13" ht="21.75" customHeight="1" x14ac:dyDescent="0.2">
      <c r="B27" s="52" t="s">
        <v>185</v>
      </c>
      <c r="C27" s="51">
        <f t="shared" ref="C27:L27" si="5">C26*12</f>
        <v>103620</v>
      </c>
      <c r="D27" s="51">
        <f t="shared" si="5"/>
        <v>139140</v>
      </c>
      <c r="E27" s="51">
        <f t="shared" si="5"/>
        <v>139140</v>
      </c>
      <c r="F27" s="51">
        <f t="shared" si="5"/>
        <v>207960</v>
      </c>
      <c r="G27" s="51">
        <f t="shared" si="5"/>
        <v>207960</v>
      </c>
      <c r="H27" s="51">
        <f t="shared" si="5"/>
        <v>207960</v>
      </c>
      <c r="I27" s="51">
        <f t="shared" si="5"/>
        <v>243480</v>
      </c>
      <c r="J27" s="51">
        <f t="shared" si="5"/>
        <v>243480</v>
      </c>
      <c r="K27" s="51">
        <f t="shared" si="5"/>
        <v>243480</v>
      </c>
      <c r="L27" s="51">
        <f t="shared" si="5"/>
        <v>243480</v>
      </c>
    </row>
    <row r="28" spans="2:13" ht="25.5" customHeight="1" x14ac:dyDescent="0.2">
      <c r="B28" s="52" t="s">
        <v>186</v>
      </c>
      <c r="C28" s="60">
        <v>39.200000000000003</v>
      </c>
      <c r="D28" s="60">
        <v>83</v>
      </c>
      <c r="E28" s="60">
        <v>106.7</v>
      </c>
      <c r="F28" s="60">
        <v>155.1</v>
      </c>
      <c r="G28" s="60">
        <v>185.2</v>
      </c>
      <c r="H28" s="60">
        <v>254.5</v>
      </c>
      <c r="I28" s="60">
        <v>318.39999999999998</v>
      </c>
      <c r="J28" s="60">
        <v>326.2</v>
      </c>
      <c r="K28" s="60">
        <v>326.2</v>
      </c>
      <c r="L28" s="60">
        <v>326.2</v>
      </c>
    </row>
    <row r="29" spans="2:13" ht="25.5" customHeight="1" x14ac:dyDescent="0.2">
      <c r="B29" s="52" t="s">
        <v>187</v>
      </c>
      <c r="C29" s="61">
        <f t="shared" ref="C29:L29" si="6">C26/C28</f>
        <v>220.28061224489795</v>
      </c>
      <c r="D29" s="61">
        <f t="shared" si="6"/>
        <v>139.6987951807229</v>
      </c>
      <c r="E29" s="61">
        <f t="shared" si="6"/>
        <v>108.66916588566073</v>
      </c>
      <c r="F29" s="61">
        <f t="shared" si="6"/>
        <v>111.73436492585429</v>
      </c>
      <c r="G29" s="61">
        <f t="shared" si="6"/>
        <v>93.574514038876899</v>
      </c>
      <c r="H29" s="61">
        <f t="shared" si="6"/>
        <v>68.094302554027507</v>
      </c>
      <c r="I29" s="61">
        <f t="shared" si="6"/>
        <v>63.7248743718593</v>
      </c>
      <c r="J29" s="61">
        <f t="shared" si="6"/>
        <v>62.201103617412635</v>
      </c>
      <c r="K29" s="61">
        <f t="shared" si="6"/>
        <v>62.201103617412635</v>
      </c>
      <c r="L29" s="61">
        <f t="shared" si="6"/>
        <v>62.201103617412635</v>
      </c>
    </row>
    <row r="31" spans="2:13" ht="51.75" customHeight="1" x14ac:dyDescent="0.2">
      <c r="B31" s="92" t="s">
        <v>188</v>
      </c>
      <c r="C31" s="92"/>
      <c r="D31" s="92"/>
      <c r="E31" s="92"/>
      <c r="F31" s="92"/>
      <c r="G31" s="92"/>
      <c r="H31" s="92"/>
      <c r="I31" s="92"/>
      <c r="J31" s="92"/>
      <c r="K31" s="92"/>
      <c r="L31" s="92"/>
      <c r="M31" s="92"/>
    </row>
    <row r="33" spans="2:13" ht="51.75" customHeight="1" x14ac:dyDescent="0.2">
      <c r="B33" s="92" t="s">
        <v>189</v>
      </c>
      <c r="C33" s="92"/>
      <c r="D33" s="92"/>
      <c r="E33" s="92"/>
      <c r="F33" s="92"/>
      <c r="G33" s="92"/>
      <c r="H33" s="92"/>
      <c r="I33" s="92"/>
      <c r="J33" s="92"/>
      <c r="K33" s="92"/>
      <c r="L33" s="92"/>
      <c r="M33" s="92"/>
    </row>
    <row r="35" spans="2:13" ht="39" customHeight="1" x14ac:dyDescent="0.2">
      <c r="B35" s="92" t="s">
        <v>190</v>
      </c>
      <c r="C35" s="92"/>
      <c r="D35" s="92"/>
      <c r="E35" s="92"/>
      <c r="F35" s="92"/>
      <c r="G35" s="92"/>
      <c r="H35" s="92"/>
      <c r="I35" s="92"/>
      <c r="J35" s="92"/>
      <c r="K35" s="92"/>
      <c r="L35" s="92"/>
      <c r="M35" s="92"/>
    </row>
  </sheetData>
  <mergeCells count="4">
    <mergeCell ref="B3:M3"/>
    <mergeCell ref="B31:M31"/>
    <mergeCell ref="B33:M33"/>
    <mergeCell ref="B35:M35"/>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Q55"/>
  <sheetViews>
    <sheetView showGridLines="0" zoomScaleNormal="100" workbookViewId="0">
      <pane xSplit="2" ySplit="8" topLeftCell="C9" activePane="bottomRight" state="frozen"/>
      <selection pane="topRight" activeCell="C1" sqref="C1"/>
      <selection pane="bottomLeft" activeCell="A9" sqref="A9"/>
      <selection pane="bottomRight"/>
    </sheetView>
  </sheetViews>
  <sheetFormatPr baseColWidth="10" defaultColWidth="8.6640625" defaultRowHeight="15" x14ac:dyDescent="0.2"/>
  <cols>
    <col min="1" max="1" width="3" customWidth="1"/>
    <col min="2" max="2" width="44" customWidth="1"/>
    <col min="3" max="12" width="11.5" customWidth="1"/>
    <col min="14" max="14" width="16" customWidth="1"/>
    <col min="15" max="15" width="32" customWidth="1"/>
    <col min="16" max="16" width="50" customWidth="1"/>
    <col min="17" max="17" width="36" customWidth="1"/>
  </cols>
  <sheetData>
    <row r="2" spans="2:12" ht="18.75" customHeight="1" x14ac:dyDescent="0.25">
      <c r="B2" s="11" t="s">
        <v>191</v>
      </c>
    </row>
    <row r="3" spans="2:12" ht="15" customHeight="1" x14ac:dyDescent="0.2">
      <c r="B3" s="12" t="s">
        <v>192</v>
      </c>
    </row>
    <row r="5" spans="2:12" ht="15" customHeight="1" x14ac:dyDescent="0.2">
      <c r="B5" s="62" t="s">
        <v>193</v>
      </c>
      <c r="C5" s="63">
        <v>10</v>
      </c>
    </row>
    <row r="6" spans="2:12" ht="15" customHeight="1" x14ac:dyDescent="0.2">
      <c r="B6" s="62" t="s">
        <v>194</v>
      </c>
      <c r="C6" s="63">
        <v>10</v>
      </c>
    </row>
    <row r="8" spans="2:12" ht="15" customHeight="1" x14ac:dyDescent="0.2">
      <c r="B8" s="42" t="s">
        <v>140</v>
      </c>
      <c r="C8" s="16" t="s">
        <v>141</v>
      </c>
      <c r="D8" s="16" t="s">
        <v>142</v>
      </c>
      <c r="E8" s="16" t="s">
        <v>143</v>
      </c>
      <c r="F8" s="16" t="s">
        <v>144</v>
      </c>
      <c r="G8" s="16" t="s">
        <v>145</v>
      </c>
      <c r="H8" s="16" t="s">
        <v>146</v>
      </c>
      <c r="I8" s="16" t="s">
        <v>147</v>
      </c>
      <c r="J8" s="16" t="s">
        <v>148</v>
      </c>
      <c r="K8" s="16" t="s">
        <v>149</v>
      </c>
      <c r="L8" s="16" t="s">
        <v>150</v>
      </c>
    </row>
    <row r="9" spans="2:12" ht="15" customHeight="1" x14ac:dyDescent="0.2">
      <c r="B9" s="18" t="s">
        <v>195</v>
      </c>
      <c r="C9" s="64" t="s">
        <v>196</v>
      </c>
      <c r="D9" s="64" t="s">
        <v>197</v>
      </c>
      <c r="E9" s="64" t="s">
        <v>198</v>
      </c>
      <c r="F9" s="64" t="s">
        <v>199</v>
      </c>
      <c r="G9" s="64" t="s">
        <v>200</v>
      </c>
      <c r="H9" s="64" t="s">
        <v>200</v>
      </c>
      <c r="I9" s="64" t="s">
        <v>201</v>
      </c>
      <c r="J9" s="64" t="s">
        <v>201</v>
      </c>
      <c r="K9" s="64" t="s">
        <v>202</v>
      </c>
      <c r="L9" s="64" t="s">
        <v>202</v>
      </c>
    </row>
    <row r="10" spans="2:12" ht="15" customHeight="1" x14ac:dyDescent="0.2">
      <c r="B10" s="18" t="s">
        <v>203</v>
      </c>
      <c r="C10" s="65">
        <v>10</v>
      </c>
      <c r="D10" s="65">
        <v>17</v>
      </c>
      <c r="E10" s="65">
        <v>11</v>
      </c>
      <c r="F10" s="65">
        <v>8</v>
      </c>
      <c r="G10" s="65">
        <v>6</v>
      </c>
      <c r="H10" s="65">
        <v>6</v>
      </c>
      <c r="I10" s="65">
        <v>6</v>
      </c>
      <c r="J10" s="65">
        <v>6</v>
      </c>
      <c r="K10" s="65">
        <v>3</v>
      </c>
      <c r="L10" s="65">
        <v>3</v>
      </c>
    </row>
    <row r="11" spans="2:12" ht="15" customHeight="1" x14ac:dyDescent="0.2">
      <c r="B11" s="17" t="s">
        <v>204</v>
      </c>
      <c r="C11" s="66">
        <f>SUM($C$10:C$10)</f>
        <v>10</v>
      </c>
      <c r="D11" s="66">
        <f>SUM($C$10:D$10)</f>
        <v>27</v>
      </c>
      <c r="E11" s="66">
        <f>SUM($C$10:E$10)</f>
        <v>38</v>
      </c>
      <c r="F11" s="66">
        <f>SUM($C$10:F$10)</f>
        <v>46</v>
      </c>
      <c r="G11" s="66">
        <f>SUM($C$10:G$10)</f>
        <v>52</v>
      </c>
      <c r="H11" s="66">
        <f>SUM($C$10:H$10)</f>
        <v>58</v>
      </c>
      <c r="I11" s="66">
        <f>SUM($C$10:I$10)</f>
        <v>64</v>
      </c>
      <c r="J11" s="66">
        <f>SUM($C$10:J$10)</f>
        <v>70</v>
      </c>
      <c r="K11" s="66">
        <f>SUM($C$10:K$10)</f>
        <v>73</v>
      </c>
      <c r="L11" s="66">
        <f>SUM($C$10:L$10)</f>
        <v>76</v>
      </c>
    </row>
    <row r="12" spans="2:12" ht="15" customHeight="1" x14ac:dyDescent="0.2">
      <c r="B12" s="17" t="s">
        <v>205</v>
      </c>
      <c r="C12" s="67">
        <f t="shared" ref="C12:L12" si="0">IF(C11&lt;=$C$6,0,ROUNDUP(C11/$C$5,0))</f>
        <v>0</v>
      </c>
      <c r="D12" s="67">
        <f t="shared" si="0"/>
        <v>3</v>
      </c>
      <c r="E12" s="67">
        <f t="shared" si="0"/>
        <v>4</v>
      </c>
      <c r="F12" s="67">
        <f t="shared" si="0"/>
        <v>5</v>
      </c>
      <c r="G12" s="67">
        <f t="shared" si="0"/>
        <v>6</v>
      </c>
      <c r="H12" s="67">
        <f t="shared" si="0"/>
        <v>6</v>
      </c>
      <c r="I12" s="67">
        <f t="shared" si="0"/>
        <v>7</v>
      </c>
      <c r="J12" s="67">
        <f t="shared" si="0"/>
        <v>7</v>
      </c>
      <c r="K12" s="67">
        <f t="shared" si="0"/>
        <v>8</v>
      </c>
      <c r="L12" s="67">
        <f t="shared" si="0"/>
        <v>8</v>
      </c>
    </row>
    <row r="14" spans="2:12" ht="48" customHeight="1" x14ac:dyDescent="0.2">
      <c r="B14" s="9" t="s">
        <v>206</v>
      </c>
    </row>
    <row r="15" spans="2:12" ht="15" customHeight="1" x14ac:dyDescent="0.2">
      <c r="B15" s="18" t="s">
        <v>30</v>
      </c>
      <c r="C15" s="65">
        <v>1</v>
      </c>
      <c r="D15" s="65">
        <v>1</v>
      </c>
      <c r="E15" s="65">
        <v>1</v>
      </c>
      <c r="F15" s="65">
        <v>1</v>
      </c>
      <c r="G15" s="65">
        <v>1</v>
      </c>
      <c r="H15" s="65">
        <v>1</v>
      </c>
      <c r="I15" s="65">
        <v>1</v>
      </c>
      <c r="J15" s="65">
        <v>1</v>
      </c>
      <c r="K15" s="65">
        <v>1</v>
      </c>
      <c r="L15" s="65">
        <v>1</v>
      </c>
    </row>
    <row r="16" spans="2:12" ht="15" customHeight="1" x14ac:dyDescent="0.2">
      <c r="B16" s="18" t="s">
        <v>35</v>
      </c>
      <c r="C16" s="65">
        <v>0</v>
      </c>
      <c r="D16" s="65">
        <v>0</v>
      </c>
      <c r="E16" s="65">
        <v>1</v>
      </c>
      <c r="F16" s="65">
        <v>1</v>
      </c>
      <c r="G16" s="65">
        <v>1</v>
      </c>
      <c r="H16" s="65">
        <v>1</v>
      </c>
      <c r="I16" s="65">
        <v>1</v>
      </c>
      <c r="J16" s="65">
        <v>1</v>
      </c>
      <c r="K16" s="65">
        <v>1</v>
      </c>
      <c r="L16" s="65">
        <v>1</v>
      </c>
    </row>
    <row r="17" spans="2:12" ht="15" customHeight="1" x14ac:dyDescent="0.2">
      <c r="B17" s="18" t="s">
        <v>40</v>
      </c>
      <c r="C17" s="65">
        <v>1</v>
      </c>
      <c r="D17" s="65">
        <v>1</v>
      </c>
      <c r="E17" s="65">
        <v>1</v>
      </c>
      <c r="F17" s="65">
        <v>1</v>
      </c>
      <c r="G17" s="65">
        <v>1</v>
      </c>
      <c r="H17" s="65">
        <v>1</v>
      </c>
      <c r="I17" s="65">
        <v>1</v>
      </c>
      <c r="J17" s="65">
        <v>1</v>
      </c>
      <c r="K17" s="65">
        <v>1</v>
      </c>
      <c r="L17" s="65">
        <v>1</v>
      </c>
    </row>
    <row r="18" spans="2:12" ht="15" customHeight="1" x14ac:dyDescent="0.2">
      <c r="B18" s="18" t="s">
        <v>41</v>
      </c>
      <c r="C18" s="65">
        <v>1</v>
      </c>
      <c r="D18" s="65">
        <v>1</v>
      </c>
      <c r="E18" s="65">
        <v>1</v>
      </c>
      <c r="F18" s="65">
        <v>1</v>
      </c>
      <c r="G18" s="65">
        <v>1</v>
      </c>
      <c r="H18" s="65">
        <v>1</v>
      </c>
      <c r="I18" s="65">
        <v>1</v>
      </c>
      <c r="J18" s="65">
        <v>1</v>
      </c>
      <c r="K18" s="65">
        <v>1</v>
      </c>
      <c r="L18" s="65">
        <v>1</v>
      </c>
    </row>
    <row r="19" spans="2:12" ht="15" customHeight="1" x14ac:dyDescent="0.2">
      <c r="B19" s="18" t="s">
        <v>44</v>
      </c>
      <c r="C19" s="65">
        <v>1</v>
      </c>
      <c r="D19" s="65">
        <v>1</v>
      </c>
      <c r="E19" s="65">
        <v>1</v>
      </c>
      <c r="F19" s="65">
        <v>1</v>
      </c>
      <c r="G19" s="65">
        <v>1</v>
      </c>
      <c r="H19" s="65">
        <v>1</v>
      </c>
      <c r="I19" s="65">
        <v>1</v>
      </c>
      <c r="J19" s="65">
        <v>1</v>
      </c>
      <c r="K19" s="65">
        <v>1</v>
      </c>
      <c r="L19" s="65">
        <v>1</v>
      </c>
    </row>
    <row r="20" spans="2:12" ht="15" customHeight="1" x14ac:dyDescent="0.2">
      <c r="B20" s="18" t="s">
        <v>207</v>
      </c>
      <c r="C20" s="68">
        <f t="shared" ref="C20:L20" si="1">C12</f>
        <v>0</v>
      </c>
      <c r="D20" s="68">
        <f t="shared" si="1"/>
        <v>3</v>
      </c>
      <c r="E20" s="68">
        <f t="shared" si="1"/>
        <v>4</v>
      </c>
      <c r="F20" s="68">
        <f t="shared" si="1"/>
        <v>5</v>
      </c>
      <c r="G20" s="68">
        <f t="shared" si="1"/>
        <v>6</v>
      </c>
      <c r="H20" s="68">
        <f t="shared" si="1"/>
        <v>6</v>
      </c>
      <c r="I20" s="68">
        <f t="shared" si="1"/>
        <v>7</v>
      </c>
      <c r="J20" s="68">
        <f t="shared" si="1"/>
        <v>7</v>
      </c>
      <c r="K20" s="68">
        <f t="shared" si="1"/>
        <v>8</v>
      </c>
      <c r="L20" s="68">
        <f t="shared" si="1"/>
        <v>8</v>
      </c>
    </row>
    <row r="21" spans="2:12" ht="23.25" customHeight="1" x14ac:dyDescent="0.2">
      <c r="B21" s="18" t="s">
        <v>208</v>
      </c>
      <c r="C21" s="69">
        <v>1</v>
      </c>
      <c r="D21" s="69">
        <v>1</v>
      </c>
      <c r="E21" s="69">
        <v>1</v>
      </c>
      <c r="F21" s="69">
        <v>1</v>
      </c>
      <c r="G21" s="69">
        <v>1</v>
      </c>
      <c r="H21" s="69">
        <v>1</v>
      </c>
      <c r="I21" s="69">
        <v>1</v>
      </c>
      <c r="J21" s="69">
        <v>1</v>
      </c>
      <c r="K21" s="69">
        <v>1</v>
      </c>
      <c r="L21" s="69">
        <v>1</v>
      </c>
    </row>
    <row r="22" spans="2:12" ht="15" customHeight="1" x14ac:dyDescent="0.2">
      <c r="B22" s="18" t="s">
        <v>209</v>
      </c>
      <c r="C22" s="69">
        <v>1</v>
      </c>
      <c r="D22" s="69">
        <v>1</v>
      </c>
      <c r="E22" s="69">
        <v>1</v>
      </c>
      <c r="F22" s="69">
        <v>1</v>
      </c>
      <c r="G22" s="69">
        <v>1</v>
      </c>
      <c r="H22" s="69">
        <v>1</v>
      </c>
      <c r="I22" s="69">
        <v>1</v>
      </c>
      <c r="J22" s="69">
        <v>1</v>
      </c>
      <c r="K22" s="69">
        <v>1</v>
      </c>
      <c r="L22" s="69">
        <v>1</v>
      </c>
    </row>
    <row r="23" spans="2:12" ht="15" customHeight="1" x14ac:dyDescent="0.2">
      <c r="B23" s="18" t="s">
        <v>57</v>
      </c>
      <c r="C23" s="65">
        <v>0</v>
      </c>
      <c r="D23" s="65">
        <v>1</v>
      </c>
      <c r="E23" s="65">
        <v>1</v>
      </c>
      <c r="F23" s="65">
        <v>1</v>
      </c>
      <c r="G23" s="65">
        <v>1</v>
      </c>
      <c r="H23" s="65">
        <v>1</v>
      </c>
      <c r="I23" s="65">
        <v>1</v>
      </c>
      <c r="J23" s="65">
        <v>1</v>
      </c>
      <c r="K23" s="65">
        <v>1</v>
      </c>
      <c r="L23" s="65">
        <v>1</v>
      </c>
    </row>
    <row r="24" spans="2:12" ht="15" customHeight="1" x14ac:dyDescent="0.2">
      <c r="B24" s="18" t="s">
        <v>62</v>
      </c>
      <c r="C24" s="65">
        <v>0</v>
      </c>
      <c r="D24" s="65">
        <v>0</v>
      </c>
      <c r="E24" s="65">
        <v>1</v>
      </c>
      <c r="F24" s="65">
        <v>1</v>
      </c>
      <c r="G24" s="65">
        <v>1</v>
      </c>
      <c r="H24" s="65">
        <v>1</v>
      </c>
      <c r="I24" s="65">
        <v>1</v>
      </c>
      <c r="J24" s="65">
        <v>1</v>
      </c>
      <c r="K24" s="65">
        <v>1</v>
      </c>
      <c r="L24" s="65">
        <v>1</v>
      </c>
    </row>
    <row r="25" spans="2:12" ht="15" customHeight="1" x14ac:dyDescent="0.2">
      <c r="B25" s="17" t="s">
        <v>210</v>
      </c>
      <c r="C25" s="70">
        <f t="shared" ref="C25:L25" si="2">SUM(C15:C24)</f>
        <v>6</v>
      </c>
      <c r="D25" s="70">
        <f t="shared" si="2"/>
        <v>10</v>
      </c>
      <c r="E25" s="70">
        <f t="shared" si="2"/>
        <v>13</v>
      </c>
      <c r="F25" s="70">
        <f t="shared" si="2"/>
        <v>14</v>
      </c>
      <c r="G25" s="70">
        <f t="shared" si="2"/>
        <v>15</v>
      </c>
      <c r="H25" s="70">
        <f t="shared" si="2"/>
        <v>15</v>
      </c>
      <c r="I25" s="70">
        <f t="shared" si="2"/>
        <v>16</v>
      </c>
      <c r="J25" s="70">
        <f t="shared" si="2"/>
        <v>16</v>
      </c>
      <c r="K25" s="70">
        <f t="shared" si="2"/>
        <v>17</v>
      </c>
      <c r="L25" s="70">
        <f t="shared" si="2"/>
        <v>17</v>
      </c>
    </row>
    <row r="27" spans="2:12" ht="48" customHeight="1" x14ac:dyDescent="0.2">
      <c r="B27" s="9" t="s">
        <v>211</v>
      </c>
    </row>
    <row r="28" spans="2:12" ht="15" customHeight="1" x14ac:dyDescent="0.2">
      <c r="B28" s="17" t="s">
        <v>212</v>
      </c>
      <c r="C28" s="71">
        <f>C15*RESUMEN!$G$9+C16*RESUMEN!$G$10+C17*RESUMEN!$G$11+C18*RESUMEN!$G$12+C19*RESUMEN!$G$13+C20*RESUMEN!$G$14+C21*RESUMEN!$G$15+C22*RESUMEN!$G$16+C23*RESUMEN!$G$17+C24*RESUMEN!$G$18</f>
        <v>14700</v>
      </c>
      <c r="D28" s="71">
        <f>D15*RESUMEN!$G$9+D16*RESUMEN!$G$10+D17*RESUMEN!$G$11+D18*RESUMEN!$G$12+D19*RESUMEN!$G$13+D20*RESUMEN!$G$14+D21*RESUMEN!$G$15+D22*RESUMEN!$G$16+D23*RESUMEN!$G$17+D24*RESUMEN!$G$18</f>
        <v>21840</v>
      </c>
      <c r="E28" s="71">
        <f>E15*RESUMEN!$G$9+E16*RESUMEN!$G$10+E17*RESUMEN!$G$11+E18*RESUMEN!$G$12+E19*RESUMEN!$G$13+E20*RESUMEN!$G$14+E21*RESUMEN!$G$15+E22*RESUMEN!$G$16+E23*RESUMEN!$G$17+E24*RESUMEN!$G$18</f>
        <v>30520</v>
      </c>
      <c r="F28" s="71">
        <f>F15*RESUMEN!$G$9+F16*RESUMEN!$G$10+F17*RESUMEN!$G$11+F18*RESUMEN!$G$12+F19*RESUMEN!$G$13+F20*RESUMEN!$G$14+F21*RESUMEN!$G$15+F22*RESUMEN!$G$16+F23*RESUMEN!$G$17+F24*RESUMEN!$G$18</f>
        <v>32200</v>
      </c>
      <c r="G28" s="71">
        <f>G15*RESUMEN!$G$9+G16*RESUMEN!$G$10+G17*RESUMEN!$G$11+G18*RESUMEN!$G$12+G19*RESUMEN!$G$13+G20*RESUMEN!$G$14+G21*RESUMEN!$G$15+G22*RESUMEN!$G$16+G23*RESUMEN!$G$17+G24*RESUMEN!$G$18</f>
        <v>33880</v>
      </c>
      <c r="H28" s="71">
        <f>H15*RESUMEN!$G$9+H16*RESUMEN!$G$10+H17*RESUMEN!$G$11+H18*RESUMEN!$G$12+H19*RESUMEN!$G$13+H20*RESUMEN!$G$14+H21*RESUMEN!$G$15+H22*RESUMEN!$G$16+H23*RESUMEN!$G$17+H24*RESUMEN!$G$18</f>
        <v>33880</v>
      </c>
      <c r="I28" s="71">
        <f>I15*RESUMEN!$G$9+I16*RESUMEN!$G$10+I17*RESUMEN!$G$11+I18*RESUMEN!$G$12+I19*RESUMEN!$G$13+I20*RESUMEN!$G$14+I21*RESUMEN!$G$15+I22*RESUMEN!$G$16+I23*RESUMEN!$G$17+I24*RESUMEN!$G$18</f>
        <v>35560</v>
      </c>
      <c r="J28" s="71">
        <f>J15*RESUMEN!$G$9+J16*RESUMEN!$G$10+J17*RESUMEN!$G$11+J18*RESUMEN!$G$12+J19*RESUMEN!$G$13+J20*RESUMEN!$G$14+J21*RESUMEN!$G$15+J22*RESUMEN!$G$16+J23*RESUMEN!$G$17+J24*RESUMEN!$G$18</f>
        <v>35560</v>
      </c>
      <c r="K28" s="71">
        <f>K15*RESUMEN!$G$9+K16*RESUMEN!$G$10+K17*RESUMEN!$G$11+K18*RESUMEN!$G$12+K19*RESUMEN!$G$13+K20*RESUMEN!$G$14+K21*RESUMEN!$G$15+K22*RESUMEN!$G$16+K23*RESUMEN!$G$17+K24*RESUMEN!$G$18</f>
        <v>37240</v>
      </c>
      <c r="L28" s="71">
        <f>L15*RESUMEN!$G$9+L16*RESUMEN!$G$10+L17*RESUMEN!$G$11+L18*RESUMEN!$G$12+L19*RESUMEN!$G$13+L20*RESUMEN!$G$14+L21*RESUMEN!$G$15+L22*RESUMEN!$G$16+L23*RESUMEN!$G$17+L24*RESUMEN!$G$18</f>
        <v>37240</v>
      </c>
    </row>
    <row r="29" spans="2:12" ht="15" customHeight="1" x14ac:dyDescent="0.2">
      <c r="B29" s="18" t="s">
        <v>213</v>
      </c>
      <c r="C29" s="72">
        <v>675</v>
      </c>
      <c r="D29" s="72">
        <v>675</v>
      </c>
      <c r="E29" s="72">
        <v>675</v>
      </c>
      <c r="F29" s="72">
        <v>675</v>
      </c>
      <c r="G29" s="72">
        <v>675</v>
      </c>
      <c r="H29" s="72">
        <v>675</v>
      </c>
      <c r="I29" s="72">
        <v>675</v>
      </c>
      <c r="J29" s="72">
        <v>675</v>
      </c>
      <c r="K29" s="72">
        <v>675</v>
      </c>
      <c r="L29" s="72">
        <v>675</v>
      </c>
    </row>
    <row r="30" spans="2:12" ht="15" customHeight="1" x14ac:dyDescent="0.2">
      <c r="B30" s="17" t="s">
        <v>214</v>
      </c>
      <c r="C30" s="73">
        <f t="shared" ref="C30:L30" si="3">C28+C29</f>
        <v>15375</v>
      </c>
      <c r="D30" s="73">
        <f t="shared" si="3"/>
        <v>22515</v>
      </c>
      <c r="E30" s="73">
        <f t="shared" si="3"/>
        <v>31195</v>
      </c>
      <c r="F30" s="73">
        <f t="shared" si="3"/>
        <v>32875</v>
      </c>
      <c r="G30" s="73">
        <f t="shared" si="3"/>
        <v>34555</v>
      </c>
      <c r="H30" s="73">
        <f t="shared" si="3"/>
        <v>34555</v>
      </c>
      <c r="I30" s="73">
        <f t="shared" si="3"/>
        <v>36235</v>
      </c>
      <c r="J30" s="73">
        <f t="shared" si="3"/>
        <v>36235</v>
      </c>
      <c r="K30" s="73">
        <f t="shared" si="3"/>
        <v>37915</v>
      </c>
      <c r="L30" s="73">
        <f t="shared" si="3"/>
        <v>37915</v>
      </c>
    </row>
    <row r="31" spans="2:12" ht="23.25" customHeight="1" x14ac:dyDescent="0.2">
      <c r="B31" s="18" t="s">
        <v>215</v>
      </c>
      <c r="C31" s="74">
        <v>0.08</v>
      </c>
      <c r="D31" s="74">
        <v>7.0000000000000007E-2</v>
      </c>
      <c r="E31" s="74">
        <v>0.06</v>
      </c>
      <c r="F31" s="74">
        <v>5.5E-2</v>
      </c>
      <c r="G31" s="74">
        <v>0.05</v>
      </c>
      <c r="H31" s="74">
        <v>4.4999999999999998E-2</v>
      </c>
      <c r="I31" s="74">
        <v>0.04</v>
      </c>
      <c r="J31" s="74">
        <v>0.04</v>
      </c>
      <c r="K31" s="74">
        <v>0.04</v>
      </c>
      <c r="L31" s="74">
        <v>0.04</v>
      </c>
    </row>
    <row r="32" spans="2:12" ht="30" customHeight="1" x14ac:dyDescent="0.2">
      <c r="B32" s="18" t="s">
        <v>216</v>
      </c>
      <c r="C32" s="72">
        <v>40010</v>
      </c>
      <c r="D32" s="72">
        <v>42549</v>
      </c>
      <c r="E32" s="72">
        <v>51646</v>
      </c>
      <c r="F32" s="72">
        <v>56512</v>
      </c>
      <c r="G32" s="72">
        <v>67975</v>
      </c>
      <c r="H32" s="72">
        <v>77901</v>
      </c>
      <c r="I32" s="72">
        <v>76493</v>
      </c>
      <c r="J32" s="72">
        <v>76493</v>
      </c>
      <c r="K32" s="72">
        <v>76493</v>
      </c>
      <c r="L32" s="72">
        <v>76493</v>
      </c>
    </row>
    <row r="33" spans="2:17" ht="15" customHeight="1" x14ac:dyDescent="0.2">
      <c r="B33" s="17" t="s">
        <v>217</v>
      </c>
      <c r="C33" s="75">
        <f t="shared" ref="C33:L33" si="4">IF(C32=0,0,C30/C32)</f>
        <v>0.38427893026743315</v>
      </c>
      <c r="D33" s="75">
        <f t="shared" si="4"/>
        <v>0.52915462173024042</v>
      </c>
      <c r="E33" s="75">
        <f t="shared" si="4"/>
        <v>0.60401579986833442</v>
      </c>
      <c r="F33" s="75">
        <f t="shared" si="4"/>
        <v>0.58173485277463188</v>
      </c>
      <c r="G33" s="75">
        <f t="shared" si="4"/>
        <v>0.50834865759470393</v>
      </c>
      <c r="H33" s="75">
        <f t="shared" si="4"/>
        <v>0.4435758205928037</v>
      </c>
      <c r="I33" s="75">
        <f t="shared" si="4"/>
        <v>0.47370347613507119</v>
      </c>
      <c r="J33" s="75">
        <f t="shared" si="4"/>
        <v>0.47370347613507119</v>
      </c>
      <c r="K33" s="75">
        <f t="shared" si="4"/>
        <v>0.49566627011621978</v>
      </c>
      <c r="L33" s="75">
        <f t="shared" si="4"/>
        <v>0.49566627011621978</v>
      </c>
    </row>
    <row r="34" spans="2:17" ht="15" customHeight="1" x14ac:dyDescent="0.2">
      <c r="B34" s="18" t="s">
        <v>218</v>
      </c>
      <c r="C34" s="76">
        <f t="shared" ref="C34:L34" si="5">C32-C30</f>
        <v>24635</v>
      </c>
      <c r="D34" s="76">
        <f t="shared" si="5"/>
        <v>20034</v>
      </c>
      <c r="E34" s="76">
        <f t="shared" si="5"/>
        <v>20451</v>
      </c>
      <c r="F34" s="76">
        <f t="shared" si="5"/>
        <v>23637</v>
      </c>
      <c r="G34" s="76">
        <f t="shared" si="5"/>
        <v>33420</v>
      </c>
      <c r="H34" s="76">
        <f t="shared" si="5"/>
        <v>43346</v>
      </c>
      <c r="I34" s="76">
        <f t="shared" si="5"/>
        <v>40258</v>
      </c>
      <c r="J34" s="76">
        <f t="shared" si="5"/>
        <v>40258</v>
      </c>
      <c r="K34" s="76">
        <f t="shared" si="5"/>
        <v>38578</v>
      </c>
      <c r="L34" s="76">
        <f t="shared" si="5"/>
        <v>38578</v>
      </c>
    </row>
    <row r="36" spans="2:17" ht="39.75" customHeight="1" x14ac:dyDescent="0.2">
      <c r="B36" s="97" t="s">
        <v>219</v>
      </c>
      <c r="C36" s="97"/>
      <c r="D36" s="97"/>
      <c r="E36" s="97"/>
      <c r="F36" s="97"/>
      <c r="G36" s="97"/>
      <c r="H36" s="97"/>
      <c r="I36" s="97"/>
      <c r="J36" s="97"/>
      <c r="K36" s="97"/>
      <c r="L36" s="97"/>
    </row>
    <row r="38" spans="2:17" ht="15" customHeight="1" x14ac:dyDescent="0.2">
      <c r="B38" s="15" t="s">
        <v>220</v>
      </c>
    </row>
    <row r="39" spans="2:17" ht="15" customHeight="1" x14ac:dyDescent="0.2">
      <c r="B39" s="99" t="s">
        <v>221</v>
      </c>
      <c r="C39" s="99"/>
      <c r="D39" s="99"/>
      <c r="E39" s="99"/>
      <c r="F39" s="99"/>
      <c r="G39" s="99"/>
      <c r="H39" s="99"/>
      <c r="I39" s="99"/>
      <c r="J39" s="99"/>
      <c r="K39" s="99"/>
      <c r="L39" s="99"/>
      <c r="M39" s="99"/>
      <c r="N39" s="1" t="s">
        <v>222</v>
      </c>
      <c r="O39" s="1" t="s">
        <v>223</v>
      </c>
      <c r="P39" s="1" t="s">
        <v>224</v>
      </c>
      <c r="Q39" s="1" t="s">
        <v>225</v>
      </c>
    </row>
    <row r="40" spans="2:17" ht="25.5" customHeight="1" x14ac:dyDescent="0.2">
      <c r="B40" s="100" t="s">
        <v>30</v>
      </c>
      <c r="C40" s="100"/>
      <c r="D40" s="100"/>
      <c r="E40" s="100"/>
      <c r="F40" s="100"/>
      <c r="G40" s="100"/>
      <c r="H40" s="100"/>
      <c r="I40" s="100"/>
      <c r="J40" s="100"/>
      <c r="K40" s="100"/>
      <c r="L40" s="100"/>
      <c r="M40" s="100"/>
      <c r="N40" s="77" t="s">
        <v>226</v>
      </c>
      <c r="O40" s="77" t="s">
        <v>227</v>
      </c>
      <c r="P40" s="77" t="s">
        <v>228</v>
      </c>
      <c r="Q40" s="77" t="s">
        <v>229</v>
      </c>
    </row>
    <row r="41" spans="2:17" ht="25.5" customHeight="1" x14ac:dyDescent="0.2">
      <c r="B41" s="100" t="s">
        <v>40</v>
      </c>
      <c r="C41" s="100"/>
      <c r="D41" s="100"/>
      <c r="E41" s="100"/>
      <c r="F41" s="100"/>
      <c r="G41" s="100"/>
      <c r="H41" s="100"/>
      <c r="I41" s="100"/>
      <c r="J41" s="100"/>
      <c r="K41" s="100"/>
      <c r="L41" s="100"/>
      <c r="M41" s="100"/>
      <c r="N41" s="77" t="s">
        <v>226</v>
      </c>
      <c r="O41" s="77" t="s">
        <v>227</v>
      </c>
      <c r="P41" s="77" t="s">
        <v>230</v>
      </c>
      <c r="Q41" s="77" t="s">
        <v>229</v>
      </c>
    </row>
    <row r="42" spans="2:17" ht="60" customHeight="1" x14ac:dyDescent="0.2">
      <c r="B42" s="100" t="s">
        <v>51</v>
      </c>
      <c r="C42" s="100"/>
      <c r="D42" s="100"/>
      <c r="E42" s="100"/>
      <c r="F42" s="100"/>
      <c r="G42" s="100"/>
      <c r="H42" s="100"/>
      <c r="I42" s="100"/>
      <c r="J42" s="100"/>
      <c r="K42" s="100"/>
      <c r="L42" s="100"/>
      <c r="M42" s="100"/>
      <c r="N42" s="77" t="s">
        <v>226</v>
      </c>
      <c r="O42" s="77" t="s">
        <v>231</v>
      </c>
      <c r="P42" s="77" t="s">
        <v>232</v>
      </c>
      <c r="Q42" s="77" t="s">
        <v>233</v>
      </c>
    </row>
    <row r="43" spans="2:17" ht="36" customHeight="1" x14ac:dyDescent="0.2">
      <c r="B43" s="100" t="s">
        <v>55</v>
      </c>
      <c r="C43" s="100"/>
      <c r="D43" s="100"/>
      <c r="E43" s="100"/>
      <c r="F43" s="100"/>
      <c r="G43" s="100"/>
      <c r="H43" s="100"/>
      <c r="I43" s="100"/>
      <c r="J43" s="100"/>
      <c r="K43" s="100"/>
      <c r="L43" s="100"/>
      <c r="M43" s="100"/>
      <c r="N43" s="77" t="s">
        <v>226</v>
      </c>
      <c r="O43" s="77" t="s">
        <v>231</v>
      </c>
      <c r="P43" s="77" t="s">
        <v>234</v>
      </c>
      <c r="Q43" s="77" t="s">
        <v>229</v>
      </c>
    </row>
    <row r="44" spans="2:17" ht="25.5" customHeight="1" x14ac:dyDescent="0.2">
      <c r="B44" s="100" t="s">
        <v>41</v>
      </c>
      <c r="C44" s="100"/>
      <c r="D44" s="100"/>
      <c r="E44" s="100"/>
      <c r="F44" s="100"/>
      <c r="G44" s="100"/>
      <c r="H44" s="100"/>
      <c r="I44" s="100"/>
      <c r="J44" s="100"/>
      <c r="K44" s="100"/>
      <c r="L44" s="100"/>
      <c r="M44" s="100"/>
      <c r="N44" s="77" t="s">
        <v>226</v>
      </c>
      <c r="O44" s="77" t="s">
        <v>235</v>
      </c>
      <c r="P44" s="77" t="s">
        <v>236</v>
      </c>
      <c r="Q44" s="77" t="s">
        <v>229</v>
      </c>
    </row>
    <row r="45" spans="2:17" ht="36" customHeight="1" x14ac:dyDescent="0.2">
      <c r="B45" s="100" t="s">
        <v>44</v>
      </c>
      <c r="C45" s="100"/>
      <c r="D45" s="100"/>
      <c r="E45" s="100"/>
      <c r="F45" s="100"/>
      <c r="G45" s="100"/>
      <c r="H45" s="100"/>
      <c r="I45" s="100"/>
      <c r="J45" s="100"/>
      <c r="K45" s="100"/>
      <c r="L45" s="100"/>
      <c r="M45" s="100"/>
      <c r="N45" s="77" t="s">
        <v>226</v>
      </c>
      <c r="O45" s="77" t="s">
        <v>237</v>
      </c>
      <c r="P45" s="77" t="s">
        <v>238</v>
      </c>
      <c r="Q45" s="77" t="s">
        <v>239</v>
      </c>
    </row>
    <row r="46" spans="2:17" ht="48" customHeight="1" x14ac:dyDescent="0.2">
      <c r="B46" s="100" t="s">
        <v>240</v>
      </c>
      <c r="C46" s="100"/>
      <c r="D46" s="100"/>
      <c r="E46" s="100"/>
      <c r="F46" s="100"/>
      <c r="G46" s="100"/>
      <c r="H46" s="100"/>
      <c r="I46" s="100"/>
      <c r="J46" s="100"/>
      <c r="K46" s="100"/>
      <c r="L46" s="100"/>
      <c r="M46" s="100"/>
      <c r="N46" s="77" t="s">
        <v>241</v>
      </c>
      <c r="O46" s="77" t="s">
        <v>242</v>
      </c>
      <c r="P46" s="77" t="s">
        <v>243</v>
      </c>
      <c r="Q46" s="77" t="s">
        <v>244</v>
      </c>
    </row>
    <row r="47" spans="2:17" ht="36" customHeight="1" x14ac:dyDescent="0.2">
      <c r="B47" s="100" t="s">
        <v>57</v>
      </c>
      <c r="C47" s="100"/>
      <c r="D47" s="100"/>
      <c r="E47" s="100"/>
      <c r="F47" s="100"/>
      <c r="G47" s="100"/>
      <c r="H47" s="100"/>
      <c r="I47" s="100"/>
      <c r="J47" s="100"/>
      <c r="K47" s="100"/>
      <c r="L47" s="100"/>
      <c r="M47" s="100"/>
      <c r="N47" s="77" t="s">
        <v>226</v>
      </c>
      <c r="O47" s="77" t="s">
        <v>245</v>
      </c>
      <c r="P47" s="77" t="s">
        <v>246</v>
      </c>
      <c r="Q47" s="77" t="s">
        <v>247</v>
      </c>
    </row>
    <row r="48" spans="2:17" ht="48" customHeight="1" x14ac:dyDescent="0.2">
      <c r="B48" s="100" t="s">
        <v>35</v>
      </c>
      <c r="C48" s="100"/>
      <c r="D48" s="100"/>
      <c r="E48" s="100"/>
      <c r="F48" s="100"/>
      <c r="G48" s="100"/>
      <c r="H48" s="100"/>
      <c r="I48" s="100"/>
      <c r="J48" s="100"/>
      <c r="K48" s="100"/>
      <c r="L48" s="100"/>
      <c r="M48" s="100"/>
      <c r="N48" s="77" t="s">
        <v>226</v>
      </c>
      <c r="O48" s="77" t="s">
        <v>248</v>
      </c>
      <c r="P48" s="77" t="s">
        <v>249</v>
      </c>
      <c r="Q48" s="77" t="s">
        <v>250</v>
      </c>
    </row>
    <row r="49" spans="2:17" ht="36" customHeight="1" x14ac:dyDescent="0.2">
      <c r="B49" s="100" t="s">
        <v>62</v>
      </c>
      <c r="C49" s="100"/>
      <c r="D49" s="100"/>
      <c r="E49" s="100"/>
      <c r="F49" s="100"/>
      <c r="G49" s="100"/>
      <c r="H49" s="100"/>
      <c r="I49" s="100"/>
      <c r="J49" s="100"/>
      <c r="K49" s="100"/>
      <c r="L49" s="100"/>
      <c r="M49" s="100"/>
      <c r="N49" s="77" t="s">
        <v>226</v>
      </c>
      <c r="O49" s="77" t="s">
        <v>251</v>
      </c>
      <c r="P49" s="77" t="s">
        <v>252</v>
      </c>
      <c r="Q49" s="77" t="s">
        <v>253</v>
      </c>
    </row>
    <row r="50" spans="2:17" ht="25.5" customHeight="1" x14ac:dyDescent="0.2">
      <c r="B50" s="100" t="s">
        <v>254</v>
      </c>
      <c r="C50" s="100"/>
      <c r="D50" s="100"/>
      <c r="E50" s="100"/>
      <c r="F50" s="100"/>
      <c r="G50" s="100"/>
      <c r="H50" s="100"/>
      <c r="I50" s="100"/>
      <c r="J50" s="100"/>
      <c r="K50" s="100"/>
      <c r="L50" s="100"/>
      <c r="M50" s="100"/>
      <c r="N50" s="77" t="s">
        <v>226</v>
      </c>
      <c r="O50" s="77" t="s">
        <v>255</v>
      </c>
      <c r="P50" s="77" t="s">
        <v>256</v>
      </c>
      <c r="Q50" s="77" t="s">
        <v>257</v>
      </c>
    </row>
    <row r="51" spans="2:17" ht="25.5" customHeight="1" x14ac:dyDescent="0.2">
      <c r="B51" s="100" t="s">
        <v>258</v>
      </c>
      <c r="C51" s="100"/>
      <c r="D51" s="100"/>
      <c r="E51" s="100"/>
      <c r="F51" s="100"/>
      <c r="G51" s="100"/>
      <c r="H51" s="100"/>
      <c r="I51" s="100"/>
      <c r="J51" s="100"/>
      <c r="K51" s="100"/>
      <c r="L51" s="100"/>
      <c r="M51" s="100"/>
      <c r="N51" s="77" t="s">
        <v>226</v>
      </c>
      <c r="O51" s="77" t="s">
        <v>259</v>
      </c>
      <c r="P51" s="77" t="s">
        <v>260</v>
      </c>
      <c r="Q51" s="77" t="s">
        <v>261</v>
      </c>
    </row>
    <row r="52" spans="2:17" ht="25.5" customHeight="1" x14ac:dyDescent="0.2">
      <c r="B52" s="100" t="s">
        <v>262</v>
      </c>
      <c r="C52" s="100"/>
      <c r="D52" s="100"/>
      <c r="E52" s="100"/>
      <c r="F52" s="100"/>
      <c r="G52" s="100"/>
      <c r="H52" s="100"/>
      <c r="I52" s="100"/>
      <c r="J52" s="100"/>
      <c r="K52" s="100"/>
      <c r="L52" s="100"/>
      <c r="M52" s="100"/>
      <c r="N52" s="77" t="s">
        <v>226</v>
      </c>
      <c r="O52" s="77" t="s">
        <v>263</v>
      </c>
      <c r="P52" s="77" t="s">
        <v>264</v>
      </c>
      <c r="Q52" s="77" t="s">
        <v>265</v>
      </c>
    </row>
    <row r="53" spans="2:17" ht="25.5" customHeight="1" x14ac:dyDescent="0.2">
      <c r="B53" s="100" t="s">
        <v>266</v>
      </c>
      <c r="C53" s="100"/>
      <c r="D53" s="100"/>
      <c r="E53" s="100"/>
      <c r="F53" s="100"/>
      <c r="G53" s="100"/>
      <c r="H53" s="100"/>
      <c r="I53" s="100"/>
      <c r="J53" s="100"/>
      <c r="K53" s="100"/>
      <c r="L53" s="100"/>
      <c r="M53" s="100"/>
      <c r="N53" s="77" t="s">
        <v>226</v>
      </c>
      <c r="O53" s="77" t="s">
        <v>267</v>
      </c>
      <c r="P53" s="77" t="s">
        <v>268</v>
      </c>
      <c r="Q53" s="77" t="s">
        <v>269</v>
      </c>
    </row>
    <row r="54" spans="2:17" ht="25.5" customHeight="1" x14ac:dyDescent="0.2">
      <c r="B54" s="100" t="s">
        <v>270</v>
      </c>
      <c r="C54" s="100"/>
      <c r="D54" s="100"/>
      <c r="E54" s="100"/>
      <c r="F54" s="100"/>
      <c r="G54" s="100"/>
      <c r="H54" s="100"/>
      <c r="I54" s="100"/>
      <c r="J54" s="100"/>
      <c r="K54" s="100"/>
      <c r="L54" s="100"/>
      <c r="M54" s="100"/>
      <c r="N54" s="77" t="s">
        <v>226</v>
      </c>
      <c r="O54" s="77" t="s">
        <v>271</v>
      </c>
      <c r="P54" s="77" t="s">
        <v>272</v>
      </c>
      <c r="Q54" s="77" t="s">
        <v>273</v>
      </c>
    </row>
    <row r="55" spans="2:17" ht="60" customHeight="1" x14ac:dyDescent="0.2">
      <c r="B55" s="100" t="s">
        <v>274</v>
      </c>
      <c r="C55" s="100"/>
      <c r="D55" s="100"/>
      <c r="E55" s="100"/>
      <c r="F55" s="100"/>
      <c r="G55" s="100"/>
      <c r="H55" s="100"/>
      <c r="I55" s="100"/>
      <c r="J55" s="100"/>
      <c r="K55" s="100"/>
      <c r="L55" s="100"/>
      <c r="M55" s="100"/>
      <c r="N55" s="77" t="s">
        <v>275</v>
      </c>
      <c r="O55" s="77" t="s">
        <v>276</v>
      </c>
      <c r="P55" s="77" t="s">
        <v>277</v>
      </c>
      <c r="Q55" s="77" t="s">
        <v>278</v>
      </c>
    </row>
  </sheetData>
  <mergeCells count="18">
    <mergeCell ref="B53:M53"/>
    <mergeCell ref="B54:M54"/>
    <mergeCell ref="B55:M55"/>
    <mergeCell ref="B48:M48"/>
    <mergeCell ref="B49:M49"/>
    <mergeCell ref="B50:M50"/>
    <mergeCell ref="B51:M51"/>
    <mergeCell ref="B52:M52"/>
    <mergeCell ref="B43:M43"/>
    <mergeCell ref="B44:M44"/>
    <mergeCell ref="B45:M45"/>
    <mergeCell ref="B46:M46"/>
    <mergeCell ref="B47:M47"/>
    <mergeCell ref="B36:L36"/>
    <mergeCell ref="B39:M39"/>
    <mergeCell ref="B40:M40"/>
    <mergeCell ref="B41:M41"/>
    <mergeCell ref="B42:M42"/>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74"/>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279</v>
      </c>
    </row>
    <row r="3" spans="2:3" ht="15" customHeight="1" x14ac:dyDescent="0.2">
      <c r="B3" s="12" t="s">
        <v>280</v>
      </c>
    </row>
    <row r="5" spans="2:3" ht="18" customHeight="1" x14ac:dyDescent="0.2">
      <c r="B5" s="79" t="s">
        <v>281</v>
      </c>
      <c r="C5" s="80"/>
    </row>
    <row r="6" spans="2:3" ht="15" customHeight="1" x14ac:dyDescent="0.2">
      <c r="B6" s="81" t="s">
        <v>282</v>
      </c>
      <c r="C6" s="4" t="s">
        <v>283</v>
      </c>
    </row>
    <row r="7" spans="2:3" ht="15" customHeight="1" x14ac:dyDescent="0.2">
      <c r="B7" s="81" t="s">
        <v>284</v>
      </c>
      <c r="C7" s="4" t="s">
        <v>285</v>
      </c>
    </row>
    <row r="8" spans="2:3" ht="27" customHeight="1" x14ac:dyDescent="0.2">
      <c r="B8" s="81" t="s">
        <v>286</v>
      </c>
      <c r="C8" s="4" t="s">
        <v>287</v>
      </c>
    </row>
    <row r="9" spans="2:3" ht="40.5" customHeight="1" x14ac:dyDescent="0.2">
      <c r="B9" s="81" t="s">
        <v>288</v>
      </c>
      <c r="C9" s="4" t="s">
        <v>289</v>
      </c>
    </row>
    <row r="10" spans="2:3" ht="27" customHeight="1" x14ac:dyDescent="0.2">
      <c r="B10" s="81" t="s">
        <v>290</v>
      </c>
      <c r="C10" s="4" t="s">
        <v>291</v>
      </c>
    </row>
    <row r="11" spans="2:3" ht="15" customHeight="1" x14ac:dyDescent="0.2">
      <c r="B11" s="81" t="s">
        <v>24</v>
      </c>
      <c r="C11" s="4" t="s">
        <v>292</v>
      </c>
    </row>
    <row r="12" spans="2:3" ht="15" customHeight="1" x14ac:dyDescent="0.2">
      <c r="B12" s="81" t="s">
        <v>293</v>
      </c>
      <c r="C12" s="4" t="s">
        <v>294</v>
      </c>
    </row>
    <row r="14" spans="2:3" ht="18" customHeight="1" x14ac:dyDescent="0.2">
      <c r="B14" s="79" t="s">
        <v>295</v>
      </c>
      <c r="C14" s="80"/>
    </row>
    <row r="15" spans="2:3" ht="81" customHeight="1" x14ac:dyDescent="0.2">
      <c r="B15" s="81" t="s">
        <v>296</v>
      </c>
      <c r="C15" s="4" t="s">
        <v>297</v>
      </c>
    </row>
    <row r="17" spans="2:3" ht="18" customHeight="1" x14ac:dyDescent="0.2">
      <c r="B17" s="79" t="s">
        <v>298</v>
      </c>
      <c r="C17" s="80"/>
    </row>
    <row r="18" spans="2:3" ht="40.5" customHeight="1" x14ac:dyDescent="0.2">
      <c r="C18" s="4" t="s">
        <v>299</v>
      </c>
    </row>
    <row r="19" spans="2:3" ht="54" customHeight="1" x14ac:dyDescent="0.2">
      <c r="C19" s="4" t="s">
        <v>300</v>
      </c>
    </row>
    <row r="20" spans="2:3" ht="40.5" customHeight="1" x14ac:dyDescent="0.2">
      <c r="C20" s="4" t="s">
        <v>301</v>
      </c>
    </row>
    <row r="21" spans="2:3" ht="40.5" customHeight="1" x14ac:dyDescent="0.2">
      <c r="C21" s="4" t="s">
        <v>302</v>
      </c>
    </row>
    <row r="22" spans="2:3" ht="40.5" customHeight="1" x14ac:dyDescent="0.2">
      <c r="C22" s="4" t="s">
        <v>303</v>
      </c>
    </row>
    <row r="23" spans="2:3" ht="40.5" customHeight="1" x14ac:dyDescent="0.2">
      <c r="C23" s="4" t="s">
        <v>304</v>
      </c>
    </row>
    <row r="24" spans="2:3" ht="27" customHeight="1" x14ac:dyDescent="0.2">
      <c r="C24" s="4" t="s">
        <v>305</v>
      </c>
    </row>
    <row r="25" spans="2:3" ht="40.5" customHeight="1" x14ac:dyDescent="0.2">
      <c r="C25" s="4" t="s">
        <v>306</v>
      </c>
    </row>
    <row r="26" spans="2:3" ht="27" customHeight="1" x14ac:dyDescent="0.2">
      <c r="C26" s="4" t="s">
        <v>307</v>
      </c>
    </row>
    <row r="27" spans="2:3" ht="40.5" customHeight="1" x14ac:dyDescent="0.2">
      <c r="C27" s="4" t="s">
        <v>308</v>
      </c>
    </row>
    <row r="29" spans="2:3" ht="18" customHeight="1" x14ac:dyDescent="0.2">
      <c r="B29" s="79" t="s">
        <v>309</v>
      </c>
      <c r="C29" s="80"/>
    </row>
    <row r="30" spans="2:3" ht="27" customHeight="1" x14ac:dyDescent="0.2">
      <c r="C30" s="4" t="s">
        <v>310</v>
      </c>
    </row>
    <row r="31" spans="2:3" ht="27" customHeight="1" x14ac:dyDescent="0.2">
      <c r="C31" s="4" t="s">
        <v>311</v>
      </c>
    </row>
    <row r="32" spans="2:3" ht="15" customHeight="1" x14ac:dyDescent="0.2">
      <c r="C32" s="4" t="s">
        <v>312</v>
      </c>
    </row>
    <row r="33" spans="2:3" ht="15" customHeight="1" x14ac:dyDescent="0.2">
      <c r="C33" s="4" t="s">
        <v>313</v>
      </c>
    </row>
    <row r="34" spans="2:3" ht="27" customHeight="1" x14ac:dyDescent="0.2">
      <c r="C34" s="4" t="s">
        <v>314</v>
      </c>
    </row>
    <row r="35" spans="2:3" ht="15" customHeight="1" x14ac:dyDescent="0.2">
      <c r="C35" s="4" t="s">
        <v>315</v>
      </c>
    </row>
    <row r="37" spans="2:3" ht="18" customHeight="1" x14ac:dyDescent="0.2">
      <c r="B37" s="79" t="s">
        <v>316</v>
      </c>
      <c r="C37" s="80"/>
    </row>
    <row r="38" spans="2:3" ht="40.5" customHeight="1" x14ac:dyDescent="0.2">
      <c r="B38" s="81" t="s">
        <v>317</v>
      </c>
      <c r="C38" s="4" t="s">
        <v>318</v>
      </c>
    </row>
    <row r="39" spans="2:3" ht="40.5" customHeight="1" x14ac:dyDescent="0.2">
      <c r="B39" s="81" t="s">
        <v>319</v>
      </c>
      <c r="C39" s="4" t="s">
        <v>320</v>
      </c>
    </row>
    <row r="40" spans="2:3" ht="54" customHeight="1" x14ac:dyDescent="0.2">
      <c r="B40" s="81" t="s">
        <v>321</v>
      </c>
      <c r="C40" s="4" t="s">
        <v>322</v>
      </c>
    </row>
    <row r="41" spans="2:3" ht="54" customHeight="1" x14ac:dyDescent="0.2">
      <c r="B41" s="81" t="s">
        <v>323</v>
      </c>
      <c r="C41" s="4" t="s">
        <v>324</v>
      </c>
    </row>
    <row r="42" spans="2:3" ht="15" customHeight="1" x14ac:dyDescent="0.2">
      <c r="B42" s="81" t="s">
        <v>325</v>
      </c>
      <c r="C42" s="4" t="s">
        <v>326</v>
      </c>
    </row>
    <row r="43" spans="2:3" ht="27" customHeight="1" x14ac:dyDescent="0.2">
      <c r="B43" s="81" t="s">
        <v>327</v>
      </c>
      <c r="C43" s="4" t="s">
        <v>328</v>
      </c>
    </row>
    <row r="45" spans="2:3" ht="18" customHeight="1" x14ac:dyDescent="0.2">
      <c r="B45" s="79" t="s">
        <v>329</v>
      </c>
      <c r="C45" s="80"/>
    </row>
    <row r="46" spans="2:3" ht="27" customHeight="1" x14ac:dyDescent="0.2">
      <c r="C46" s="4" t="s">
        <v>330</v>
      </c>
    </row>
    <row r="47" spans="2:3" ht="27" customHeight="1" x14ac:dyDescent="0.2">
      <c r="C47" s="4" t="s">
        <v>331</v>
      </c>
    </row>
    <row r="48" spans="2:3" ht="27" customHeight="1" x14ac:dyDescent="0.2">
      <c r="C48" s="4" t="s">
        <v>332</v>
      </c>
    </row>
    <row r="49" spans="2:3" ht="27" customHeight="1" x14ac:dyDescent="0.2">
      <c r="C49" s="4" t="s">
        <v>333</v>
      </c>
    </row>
    <row r="50" spans="2:3" ht="15" customHeight="1" x14ac:dyDescent="0.2">
      <c r="C50" s="4" t="s">
        <v>334</v>
      </c>
    </row>
    <row r="51" spans="2:3" ht="27" customHeight="1" x14ac:dyDescent="0.2">
      <c r="C51" s="4" t="s">
        <v>335</v>
      </c>
    </row>
    <row r="52" spans="2:3" ht="27" customHeight="1" x14ac:dyDescent="0.2">
      <c r="C52" s="4" t="s">
        <v>336</v>
      </c>
    </row>
    <row r="54" spans="2:3" ht="18" customHeight="1" x14ac:dyDescent="0.2">
      <c r="B54" s="79" t="s">
        <v>337</v>
      </c>
      <c r="C54" s="80"/>
    </row>
    <row r="55" spans="2:3" ht="15" customHeight="1" x14ac:dyDescent="0.2">
      <c r="B55" s="82" t="s">
        <v>338</v>
      </c>
      <c r="C55" s="83">
        <f>RESUMEN!$E$9</f>
        <v>4000</v>
      </c>
    </row>
    <row r="56" spans="2:3" ht="15" customHeight="1" x14ac:dyDescent="0.2">
      <c r="B56" s="82" t="s">
        <v>339</v>
      </c>
      <c r="C56" s="84">
        <f>RESUMEN!$E$9*RESUMEN!$C$5</f>
        <v>1600</v>
      </c>
    </row>
    <row r="57" spans="2:3" ht="15" customHeight="1" x14ac:dyDescent="0.2">
      <c r="B57" s="82" t="s">
        <v>340</v>
      </c>
      <c r="C57" s="83">
        <f>RESUMEN!$G$9</f>
        <v>5600</v>
      </c>
    </row>
    <row r="58" spans="2:3" ht="15" customHeight="1" x14ac:dyDescent="0.2">
      <c r="B58" s="81" t="s">
        <v>341</v>
      </c>
      <c r="C58" s="4" t="s">
        <v>34</v>
      </c>
    </row>
    <row r="59" spans="2:3" ht="40.5" customHeight="1" x14ac:dyDescent="0.2">
      <c r="B59" s="81" t="s">
        <v>342</v>
      </c>
      <c r="C59" s="4" t="s">
        <v>343</v>
      </c>
    </row>
    <row r="60" spans="2:3" ht="94.5" customHeight="1" x14ac:dyDescent="0.2">
      <c r="B60" s="81" t="s">
        <v>344</v>
      </c>
      <c r="C60" s="4" t="s">
        <v>345</v>
      </c>
    </row>
    <row r="61" spans="2:3" ht="27" customHeight="1" x14ac:dyDescent="0.2">
      <c r="B61" s="81" t="s">
        <v>346</v>
      </c>
      <c r="C61" s="4" t="s">
        <v>347</v>
      </c>
    </row>
    <row r="62" spans="2:3" ht="81" customHeight="1" x14ac:dyDescent="0.2">
      <c r="B62" s="81" t="s">
        <v>348</v>
      </c>
      <c r="C62" s="4" t="s">
        <v>349</v>
      </c>
    </row>
    <row r="64" spans="2:3" ht="18" customHeight="1" x14ac:dyDescent="0.2">
      <c r="B64" s="79" t="s">
        <v>350</v>
      </c>
      <c r="C64" s="80"/>
    </row>
    <row r="65" spans="2:3" ht="27" customHeight="1" x14ac:dyDescent="0.2">
      <c r="C65" s="4" t="s">
        <v>351</v>
      </c>
    </row>
    <row r="66" spans="2:3" ht="40.5" customHeight="1" x14ac:dyDescent="0.2">
      <c r="C66" s="4" t="s">
        <v>352</v>
      </c>
    </row>
    <row r="67" spans="2:3" ht="40.5" customHeight="1" x14ac:dyDescent="0.2">
      <c r="C67" s="4" t="s">
        <v>353</v>
      </c>
    </row>
    <row r="68" spans="2:3" ht="27" customHeight="1" x14ac:dyDescent="0.2">
      <c r="C68" s="4" t="s">
        <v>354</v>
      </c>
    </row>
    <row r="69" spans="2:3" ht="27" customHeight="1" x14ac:dyDescent="0.2">
      <c r="C69" s="4" t="s">
        <v>355</v>
      </c>
    </row>
    <row r="71" spans="2:3" ht="18" customHeight="1" x14ac:dyDescent="0.2">
      <c r="B71" s="79" t="s">
        <v>356</v>
      </c>
      <c r="C71" s="80"/>
    </row>
    <row r="72" spans="2:3" ht="40.5" customHeight="1" x14ac:dyDescent="0.2">
      <c r="C72" s="4" t="s">
        <v>357</v>
      </c>
    </row>
    <row r="73" spans="2:3" ht="40.5" customHeight="1" x14ac:dyDescent="0.2">
      <c r="C73" s="4" t="s">
        <v>358</v>
      </c>
    </row>
    <row r="74" spans="2:3" ht="40.5" customHeight="1" x14ac:dyDescent="0.2">
      <c r="C74" s="4" t="s">
        <v>359</v>
      </c>
    </row>
  </sheetData>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66"/>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360</v>
      </c>
    </row>
    <row r="3" spans="2:3" ht="15" customHeight="1" x14ac:dyDescent="0.2">
      <c r="B3" s="12" t="s">
        <v>280</v>
      </c>
    </row>
    <row r="5" spans="2:3" ht="18" customHeight="1" x14ac:dyDescent="0.2">
      <c r="B5" s="79" t="s">
        <v>281</v>
      </c>
      <c r="C5" s="80"/>
    </row>
    <row r="6" spans="2:3" ht="15" customHeight="1" x14ac:dyDescent="0.2">
      <c r="B6" s="81" t="s">
        <v>282</v>
      </c>
      <c r="C6" s="4" t="s">
        <v>361</v>
      </c>
    </row>
    <row r="7" spans="2:3" ht="15" customHeight="1" x14ac:dyDescent="0.2">
      <c r="B7" s="81" t="s">
        <v>284</v>
      </c>
      <c r="C7" s="4" t="s">
        <v>362</v>
      </c>
    </row>
    <row r="8" spans="2:3" ht="15" customHeight="1" x14ac:dyDescent="0.2">
      <c r="B8" s="81" t="s">
        <v>286</v>
      </c>
      <c r="C8" s="4" t="s">
        <v>30</v>
      </c>
    </row>
    <row r="9" spans="2:3" ht="27" customHeight="1" x14ac:dyDescent="0.2">
      <c r="B9" s="81" t="s">
        <v>288</v>
      </c>
      <c r="C9" s="4" t="s">
        <v>363</v>
      </c>
    </row>
    <row r="10" spans="2:3" ht="27" customHeight="1" x14ac:dyDescent="0.2">
      <c r="B10" s="81" t="s">
        <v>290</v>
      </c>
      <c r="C10" s="4" t="s">
        <v>364</v>
      </c>
    </row>
    <row r="11" spans="2:3" ht="54" customHeight="1" x14ac:dyDescent="0.2">
      <c r="B11" s="81" t="s">
        <v>24</v>
      </c>
      <c r="C11" s="4" t="s">
        <v>365</v>
      </c>
    </row>
    <row r="12" spans="2:3" ht="15" customHeight="1" x14ac:dyDescent="0.2">
      <c r="B12" s="81" t="s">
        <v>293</v>
      </c>
      <c r="C12" s="4" t="s">
        <v>294</v>
      </c>
    </row>
    <row r="14" spans="2:3" ht="18" customHeight="1" x14ac:dyDescent="0.2">
      <c r="B14" s="79" t="s">
        <v>295</v>
      </c>
      <c r="C14" s="80"/>
    </row>
    <row r="15" spans="2:3" ht="54" customHeight="1" x14ac:dyDescent="0.2">
      <c r="B15" s="81" t="s">
        <v>296</v>
      </c>
      <c r="C15" s="4" t="s">
        <v>366</v>
      </c>
    </row>
    <row r="17" spans="2:3" ht="18" customHeight="1" x14ac:dyDescent="0.2">
      <c r="B17" s="79" t="s">
        <v>298</v>
      </c>
      <c r="C17" s="80"/>
    </row>
    <row r="18" spans="2:3" ht="27" customHeight="1" x14ac:dyDescent="0.2">
      <c r="C18" s="4" t="s">
        <v>367</v>
      </c>
    </row>
    <row r="19" spans="2:3" ht="27" customHeight="1" x14ac:dyDescent="0.2">
      <c r="C19" s="4" t="s">
        <v>368</v>
      </c>
    </row>
    <row r="20" spans="2:3" ht="40.5" customHeight="1" x14ac:dyDescent="0.2">
      <c r="C20" s="4" t="s">
        <v>369</v>
      </c>
    </row>
    <row r="21" spans="2:3" ht="27" customHeight="1" x14ac:dyDescent="0.2">
      <c r="C21" s="4" t="s">
        <v>370</v>
      </c>
    </row>
    <row r="22" spans="2:3" ht="54" customHeight="1" x14ac:dyDescent="0.2">
      <c r="C22" s="4" t="s">
        <v>371</v>
      </c>
    </row>
    <row r="23" spans="2:3" ht="40.5" customHeight="1" x14ac:dyDescent="0.2">
      <c r="C23" s="4" t="s">
        <v>372</v>
      </c>
    </row>
    <row r="24" spans="2:3" ht="27" customHeight="1" x14ac:dyDescent="0.2">
      <c r="C24" s="4" t="s">
        <v>373</v>
      </c>
    </row>
    <row r="25" spans="2:3" ht="27" customHeight="1" x14ac:dyDescent="0.2">
      <c r="C25" s="4" t="s">
        <v>374</v>
      </c>
    </row>
    <row r="27" spans="2:3" ht="18" customHeight="1" x14ac:dyDescent="0.2">
      <c r="B27" s="79" t="s">
        <v>309</v>
      </c>
      <c r="C27" s="80"/>
    </row>
    <row r="28" spans="2:3" ht="15" customHeight="1" x14ac:dyDescent="0.2">
      <c r="C28" s="4" t="s">
        <v>375</v>
      </c>
    </row>
    <row r="29" spans="2:3" ht="27" customHeight="1" x14ac:dyDescent="0.2">
      <c r="C29" s="4" t="s">
        <v>376</v>
      </c>
    </row>
    <row r="30" spans="2:3" ht="15" customHeight="1" x14ac:dyDescent="0.2">
      <c r="C30" s="4" t="s">
        <v>377</v>
      </c>
    </row>
    <row r="31" spans="2:3" ht="27" customHeight="1" x14ac:dyDescent="0.2">
      <c r="C31" s="4" t="s">
        <v>378</v>
      </c>
    </row>
    <row r="32" spans="2:3" ht="15" customHeight="1" x14ac:dyDescent="0.2">
      <c r="C32" s="4" t="s">
        <v>379</v>
      </c>
    </row>
    <row r="34" spans="2:3" ht="18" customHeight="1" x14ac:dyDescent="0.2">
      <c r="B34" s="79" t="s">
        <v>316</v>
      </c>
      <c r="C34" s="80"/>
    </row>
    <row r="35" spans="2:3" ht="27" customHeight="1" x14ac:dyDescent="0.2">
      <c r="B35" s="81" t="s">
        <v>317</v>
      </c>
      <c r="C35" s="4" t="s">
        <v>380</v>
      </c>
    </row>
    <row r="36" spans="2:3" ht="27" customHeight="1" x14ac:dyDescent="0.2">
      <c r="B36" s="81" t="s">
        <v>319</v>
      </c>
      <c r="C36" s="4" t="s">
        <v>381</v>
      </c>
    </row>
    <row r="37" spans="2:3" ht="40.5" customHeight="1" x14ac:dyDescent="0.2">
      <c r="B37" s="81" t="s">
        <v>321</v>
      </c>
      <c r="C37" s="4" t="s">
        <v>382</v>
      </c>
    </row>
    <row r="38" spans="2:3" ht="40.5" customHeight="1" x14ac:dyDescent="0.2">
      <c r="B38" s="81" t="s">
        <v>323</v>
      </c>
      <c r="C38" s="4" t="s">
        <v>383</v>
      </c>
    </row>
    <row r="39" spans="2:3" ht="15" customHeight="1" x14ac:dyDescent="0.2">
      <c r="B39" s="81" t="s">
        <v>325</v>
      </c>
      <c r="C39" s="4" t="s">
        <v>384</v>
      </c>
    </row>
    <row r="40" spans="2:3" ht="27" customHeight="1" x14ac:dyDescent="0.2">
      <c r="B40" s="81" t="s">
        <v>327</v>
      </c>
      <c r="C40" s="4" t="s">
        <v>385</v>
      </c>
    </row>
    <row r="42" spans="2:3" ht="18" customHeight="1" x14ac:dyDescent="0.2">
      <c r="B42" s="79" t="s">
        <v>329</v>
      </c>
      <c r="C42" s="80"/>
    </row>
    <row r="43" spans="2:3" ht="27" customHeight="1" x14ac:dyDescent="0.2">
      <c r="C43" s="4" t="s">
        <v>386</v>
      </c>
    </row>
    <row r="44" spans="2:3" ht="27" customHeight="1" x14ac:dyDescent="0.2">
      <c r="C44" s="4" t="s">
        <v>387</v>
      </c>
    </row>
    <row r="45" spans="2:3" ht="15" customHeight="1" x14ac:dyDescent="0.2">
      <c r="C45" s="4" t="s">
        <v>388</v>
      </c>
    </row>
    <row r="46" spans="2:3" ht="27" customHeight="1" x14ac:dyDescent="0.2">
      <c r="C46" s="4" t="s">
        <v>389</v>
      </c>
    </row>
    <row r="47" spans="2:3" ht="15" customHeight="1" x14ac:dyDescent="0.2">
      <c r="C47" s="4" t="s">
        <v>390</v>
      </c>
    </row>
    <row r="49" spans="2:3" ht="18" customHeight="1" x14ac:dyDescent="0.2">
      <c r="B49" s="79" t="s">
        <v>337</v>
      </c>
      <c r="C49" s="80"/>
    </row>
    <row r="50" spans="2:3" ht="15" customHeight="1" x14ac:dyDescent="0.2">
      <c r="B50" s="82" t="s">
        <v>338</v>
      </c>
      <c r="C50" s="83">
        <f>RESUMEN!$E$10</f>
        <v>3000</v>
      </c>
    </row>
    <row r="51" spans="2:3" ht="15" customHeight="1" x14ac:dyDescent="0.2">
      <c r="B51" s="82" t="s">
        <v>339</v>
      </c>
      <c r="C51" s="84">
        <f>RESUMEN!$E$10*RESUMEN!$C$5</f>
        <v>1200</v>
      </c>
    </row>
    <row r="52" spans="2:3" ht="15" customHeight="1" x14ac:dyDescent="0.2">
      <c r="B52" s="82" t="s">
        <v>340</v>
      </c>
      <c r="C52" s="83">
        <f>RESUMEN!$G$10</f>
        <v>4200</v>
      </c>
    </row>
    <row r="53" spans="2:3" ht="15" customHeight="1" x14ac:dyDescent="0.2">
      <c r="B53" s="81" t="s">
        <v>341</v>
      </c>
      <c r="C53" s="4" t="s">
        <v>39</v>
      </c>
    </row>
    <row r="54" spans="2:3" ht="27" customHeight="1" x14ac:dyDescent="0.2">
      <c r="B54" s="81" t="s">
        <v>342</v>
      </c>
      <c r="C54" s="4" t="s">
        <v>391</v>
      </c>
    </row>
    <row r="55" spans="2:3" ht="15" customHeight="1" x14ac:dyDescent="0.2">
      <c r="B55" s="81" t="s">
        <v>346</v>
      </c>
      <c r="C55" s="4" t="s">
        <v>392</v>
      </c>
    </row>
    <row r="56" spans="2:3" ht="54" customHeight="1" x14ac:dyDescent="0.2">
      <c r="B56" s="81" t="s">
        <v>348</v>
      </c>
      <c r="C56" s="4" t="s">
        <v>393</v>
      </c>
    </row>
    <row r="58" spans="2:3" ht="18" customHeight="1" x14ac:dyDescent="0.2">
      <c r="B58" s="79" t="s">
        <v>350</v>
      </c>
      <c r="C58" s="80"/>
    </row>
    <row r="59" spans="2:3" ht="27" customHeight="1" x14ac:dyDescent="0.2">
      <c r="C59" s="4" t="s">
        <v>394</v>
      </c>
    </row>
    <row r="60" spans="2:3" ht="27" customHeight="1" x14ac:dyDescent="0.2">
      <c r="C60" s="4" t="s">
        <v>395</v>
      </c>
    </row>
    <row r="61" spans="2:3" ht="15" customHeight="1" x14ac:dyDescent="0.2">
      <c r="C61" s="4" t="s">
        <v>396</v>
      </c>
    </row>
    <row r="62" spans="2:3" ht="27" customHeight="1" x14ac:dyDescent="0.2">
      <c r="C62" s="4" t="s">
        <v>397</v>
      </c>
    </row>
    <row r="64" spans="2:3" ht="18" customHeight="1" x14ac:dyDescent="0.2">
      <c r="B64" s="79" t="s">
        <v>356</v>
      </c>
      <c r="C64" s="80"/>
    </row>
    <row r="65" spans="3:3" ht="40.5" customHeight="1" x14ac:dyDescent="0.2">
      <c r="C65" s="4" t="s">
        <v>398</v>
      </c>
    </row>
    <row r="66" spans="3:3" ht="27" customHeight="1" x14ac:dyDescent="0.2">
      <c r="C66" s="4" t="s">
        <v>399</v>
      </c>
    </row>
  </sheetData>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65"/>
  <sheetViews>
    <sheetView showGridLines="0" topLeftCell="A11" zoomScale="130" zoomScaleNormal="130" workbookViewId="0">
      <selection activeCell="B6" sqref="B6"/>
    </sheetView>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400</v>
      </c>
    </row>
    <row r="3" spans="2:3" ht="15" customHeight="1" x14ac:dyDescent="0.2">
      <c r="B3" s="12" t="s">
        <v>280</v>
      </c>
    </row>
    <row r="5" spans="2:3" ht="18" customHeight="1" x14ac:dyDescent="0.2">
      <c r="B5" s="79" t="s">
        <v>281</v>
      </c>
      <c r="C5" s="80"/>
    </row>
    <row r="6" spans="2:3" ht="15" customHeight="1" x14ac:dyDescent="0.2">
      <c r="B6" s="81" t="s">
        <v>282</v>
      </c>
      <c r="C6" s="4" t="s">
        <v>401</v>
      </c>
    </row>
    <row r="7" spans="2:3" ht="15" customHeight="1" x14ac:dyDescent="0.2">
      <c r="B7" s="81" t="s">
        <v>284</v>
      </c>
      <c r="C7" s="4" t="s">
        <v>402</v>
      </c>
    </row>
    <row r="8" spans="2:3" ht="15" customHeight="1" x14ac:dyDescent="0.2">
      <c r="B8" s="81" t="s">
        <v>286</v>
      </c>
      <c r="C8" s="4" t="s">
        <v>30</v>
      </c>
    </row>
    <row r="9" spans="2:3" ht="27" customHeight="1" x14ac:dyDescent="0.2">
      <c r="B9" s="81" t="s">
        <v>288</v>
      </c>
      <c r="C9" s="4" t="s">
        <v>403</v>
      </c>
    </row>
    <row r="10" spans="2:3" ht="15" customHeight="1" x14ac:dyDescent="0.2">
      <c r="B10" s="81" t="s">
        <v>290</v>
      </c>
      <c r="C10" s="4" t="s">
        <v>404</v>
      </c>
    </row>
    <row r="11" spans="2:3" ht="27" customHeight="1" x14ac:dyDescent="0.2">
      <c r="B11" s="81" t="s">
        <v>24</v>
      </c>
      <c r="C11" s="4" t="s">
        <v>405</v>
      </c>
    </row>
    <row r="12" spans="2:3" ht="15" customHeight="1" x14ac:dyDescent="0.2">
      <c r="B12" s="81" t="s">
        <v>293</v>
      </c>
      <c r="C12" s="4" t="s">
        <v>406</v>
      </c>
    </row>
    <row r="14" spans="2:3" ht="18" customHeight="1" x14ac:dyDescent="0.2">
      <c r="B14" s="79" t="s">
        <v>295</v>
      </c>
      <c r="C14" s="80"/>
    </row>
    <row r="15" spans="2:3" ht="67.5" customHeight="1" x14ac:dyDescent="0.2">
      <c r="B15" s="81" t="s">
        <v>296</v>
      </c>
      <c r="C15" s="4" t="s">
        <v>407</v>
      </c>
    </row>
    <row r="16" spans="2:3" ht="9.75" customHeight="1" x14ac:dyDescent="0.2"/>
    <row r="17" spans="2:3" ht="18" customHeight="1" x14ac:dyDescent="0.2">
      <c r="B17" s="79" t="s">
        <v>298</v>
      </c>
      <c r="C17" s="80"/>
    </row>
    <row r="18" spans="2:3" ht="40.5" customHeight="1" x14ac:dyDescent="0.2">
      <c r="C18" s="4" t="s">
        <v>408</v>
      </c>
    </row>
    <row r="19" spans="2:3" ht="40.5" customHeight="1" x14ac:dyDescent="0.2">
      <c r="C19" s="4" t="s">
        <v>409</v>
      </c>
    </row>
    <row r="20" spans="2:3" ht="27" customHeight="1" x14ac:dyDescent="0.2">
      <c r="C20" s="4" t="s">
        <v>410</v>
      </c>
    </row>
    <row r="21" spans="2:3" ht="27" customHeight="1" x14ac:dyDescent="0.2">
      <c r="C21" s="4" t="s">
        <v>411</v>
      </c>
    </row>
    <row r="22" spans="2:3" ht="27" customHeight="1" x14ac:dyDescent="0.2">
      <c r="C22" s="4" t="s">
        <v>412</v>
      </c>
    </row>
    <row r="23" spans="2:3" ht="27" customHeight="1" x14ac:dyDescent="0.2">
      <c r="C23" s="4" t="s">
        <v>413</v>
      </c>
    </row>
    <row r="24" spans="2:3" ht="27" customHeight="1" x14ac:dyDescent="0.2">
      <c r="C24" s="4" t="s">
        <v>414</v>
      </c>
    </row>
    <row r="25" spans="2:3" ht="27" customHeight="1" x14ac:dyDescent="0.2">
      <c r="C25" s="4" t="s">
        <v>415</v>
      </c>
    </row>
    <row r="27" spans="2:3" ht="18" customHeight="1" x14ac:dyDescent="0.2">
      <c r="B27" s="79" t="s">
        <v>309</v>
      </c>
      <c r="C27" s="80"/>
    </row>
    <row r="28" spans="2:3" ht="27" customHeight="1" x14ac:dyDescent="0.2">
      <c r="C28" s="4" t="s">
        <v>416</v>
      </c>
    </row>
    <row r="29" spans="2:3" ht="27" customHeight="1" x14ac:dyDescent="0.2">
      <c r="C29" s="4" t="s">
        <v>417</v>
      </c>
    </row>
    <row r="30" spans="2:3" ht="27" customHeight="1" x14ac:dyDescent="0.2">
      <c r="C30" s="4" t="s">
        <v>418</v>
      </c>
    </row>
    <row r="31" spans="2:3" ht="27" customHeight="1" x14ac:dyDescent="0.2">
      <c r="C31" s="4" t="s">
        <v>419</v>
      </c>
    </row>
    <row r="33" spans="2:3" ht="18" customHeight="1" x14ac:dyDescent="0.2">
      <c r="B33" s="79" t="s">
        <v>316</v>
      </c>
      <c r="C33" s="80"/>
    </row>
    <row r="34" spans="2:3" ht="27" customHeight="1" x14ac:dyDescent="0.2">
      <c r="B34" s="81" t="s">
        <v>317</v>
      </c>
      <c r="C34" s="4" t="s">
        <v>420</v>
      </c>
    </row>
    <row r="35" spans="2:3" ht="27" customHeight="1" x14ac:dyDescent="0.2">
      <c r="B35" s="81" t="s">
        <v>319</v>
      </c>
      <c r="C35" s="4" t="s">
        <v>421</v>
      </c>
    </row>
    <row r="36" spans="2:3" ht="54" customHeight="1" x14ac:dyDescent="0.2">
      <c r="B36" s="81" t="s">
        <v>321</v>
      </c>
      <c r="C36" s="4" t="s">
        <v>422</v>
      </c>
    </row>
    <row r="37" spans="2:3" ht="40.5" customHeight="1" x14ac:dyDescent="0.2">
      <c r="B37" s="81" t="s">
        <v>323</v>
      </c>
      <c r="C37" s="4" t="s">
        <v>423</v>
      </c>
    </row>
    <row r="38" spans="2:3" ht="15" customHeight="1" x14ac:dyDescent="0.2">
      <c r="B38" s="81" t="s">
        <v>325</v>
      </c>
      <c r="C38" s="4" t="s">
        <v>384</v>
      </c>
    </row>
    <row r="39" spans="2:3" ht="27" customHeight="1" x14ac:dyDescent="0.2">
      <c r="B39" s="81" t="s">
        <v>327</v>
      </c>
      <c r="C39" s="4" t="s">
        <v>424</v>
      </c>
    </row>
    <row r="41" spans="2:3" ht="18" customHeight="1" x14ac:dyDescent="0.2">
      <c r="B41" s="79" t="s">
        <v>329</v>
      </c>
      <c r="C41" s="80"/>
    </row>
    <row r="42" spans="2:3" ht="27" customHeight="1" x14ac:dyDescent="0.2">
      <c r="C42" s="4" t="s">
        <v>425</v>
      </c>
    </row>
    <row r="43" spans="2:3" ht="27" customHeight="1" x14ac:dyDescent="0.2">
      <c r="C43" s="4" t="s">
        <v>426</v>
      </c>
    </row>
    <row r="44" spans="2:3" ht="27" customHeight="1" x14ac:dyDescent="0.2">
      <c r="C44" s="4" t="s">
        <v>427</v>
      </c>
    </row>
    <row r="45" spans="2:3" ht="27" customHeight="1" x14ac:dyDescent="0.2">
      <c r="C45" s="4" t="s">
        <v>428</v>
      </c>
    </row>
    <row r="46" spans="2:3" ht="15" customHeight="1" x14ac:dyDescent="0.2">
      <c r="C46" s="4" t="s">
        <v>429</v>
      </c>
    </row>
    <row r="48" spans="2:3" ht="18" customHeight="1" x14ac:dyDescent="0.2">
      <c r="B48" s="79" t="s">
        <v>337</v>
      </c>
      <c r="C48" s="80"/>
    </row>
    <row r="49" spans="2:3" ht="15" customHeight="1" x14ac:dyDescent="0.2">
      <c r="B49" s="82" t="s">
        <v>338</v>
      </c>
      <c r="C49" s="83">
        <f>RESUMEN!$E$11</f>
        <v>3000</v>
      </c>
    </row>
    <row r="50" spans="2:3" ht="15" customHeight="1" x14ac:dyDescent="0.2">
      <c r="B50" s="82" t="s">
        <v>339</v>
      </c>
      <c r="C50" s="84">
        <f>RESUMEN!$E$11*RESUMEN!$C$5</f>
        <v>1200</v>
      </c>
    </row>
    <row r="51" spans="2:3" ht="15" customHeight="1" x14ac:dyDescent="0.2">
      <c r="B51" s="82" t="s">
        <v>340</v>
      </c>
      <c r="C51" s="83">
        <f>RESUMEN!$G$11</f>
        <v>4200</v>
      </c>
    </row>
    <row r="52" spans="2:3" ht="15" customHeight="1" x14ac:dyDescent="0.2">
      <c r="B52" s="81" t="s">
        <v>341</v>
      </c>
      <c r="C52" s="4" t="s">
        <v>39</v>
      </c>
    </row>
    <row r="53" spans="2:3" ht="40.5" customHeight="1" x14ac:dyDescent="0.2">
      <c r="B53" s="81" t="s">
        <v>342</v>
      </c>
      <c r="C53" s="4" t="s">
        <v>430</v>
      </c>
    </row>
    <row r="54" spans="2:3" ht="15" customHeight="1" x14ac:dyDescent="0.2">
      <c r="B54" s="81" t="s">
        <v>346</v>
      </c>
      <c r="C54" s="4" t="s">
        <v>431</v>
      </c>
    </row>
    <row r="55" spans="2:3" ht="40.5" customHeight="1" x14ac:dyDescent="0.2">
      <c r="B55" s="81" t="s">
        <v>348</v>
      </c>
      <c r="C55" s="4" t="s">
        <v>432</v>
      </c>
    </row>
    <row r="57" spans="2:3" ht="18" customHeight="1" x14ac:dyDescent="0.2">
      <c r="B57" s="79" t="s">
        <v>350</v>
      </c>
      <c r="C57" s="80"/>
    </row>
    <row r="58" spans="2:3" ht="27" customHeight="1" x14ac:dyDescent="0.2">
      <c r="C58" s="4" t="s">
        <v>433</v>
      </c>
    </row>
    <row r="59" spans="2:3" ht="27" customHeight="1" x14ac:dyDescent="0.2">
      <c r="C59" s="4" t="s">
        <v>434</v>
      </c>
    </row>
    <row r="60" spans="2:3" ht="27" customHeight="1" x14ac:dyDescent="0.2">
      <c r="C60" s="4" t="s">
        <v>435</v>
      </c>
    </row>
    <row r="61" spans="2:3" ht="27" customHeight="1" x14ac:dyDescent="0.2">
      <c r="C61" s="4" t="s">
        <v>436</v>
      </c>
    </row>
    <row r="63" spans="2:3" ht="18" customHeight="1" x14ac:dyDescent="0.2">
      <c r="B63" s="79" t="s">
        <v>356</v>
      </c>
      <c r="C63" s="80"/>
    </row>
    <row r="64" spans="2:3" ht="27" customHeight="1" x14ac:dyDescent="0.2">
      <c r="C64" s="4" t="s">
        <v>437</v>
      </c>
    </row>
    <row r="65" spans="3:3" ht="40.5" customHeight="1" x14ac:dyDescent="0.2">
      <c r="C65" s="4" t="s">
        <v>438</v>
      </c>
    </row>
  </sheetData>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63"/>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439</v>
      </c>
    </row>
    <row r="3" spans="2:3" ht="15" customHeight="1" x14ac:dyDescent="0.2">
      <c r="B3" s="12" t="s">
        <v>280</v>
      </c>
    </row>
    <row r="5" spans="2:3" ht="18" customHeight="1" x14ac:dyDescent="0.2">
      <c r="B5" s="79" t="s">
        <v>281</v>
      </c>
      <c r="C5" s="80"/>
    </row>
    <row r="6" spans="2:3" ht="15" customHeight="1" x14ac:dyDescent="0.2">
      <c r="B6" s="81" t="s">
        <v>282</v>
      </c>
      <c r="C6" s="4" t="s">
        <v>440</v>
      </c>
    </row>
    <row r="7" spans="2:3" ht="15" customHeight="1" x14ac:dyDescent="0.2">
      <c r="B7" s="81" t="s">
        <v>284</v>
      </c>
      <c r="C7" s="4" t="s">
        <v>441</v>
      </c>
    </row>
    <row r="8" spans="2:3" ht="15" customHeight="1" x14ac:dyDescent="0.2">
      <c r="B8" s="81" t="s">
        <v>286</v>
      </c>
      <c r="C8" s="4" t="s">
        <v>30</v>
      </c>
    </row>
    <row r="9" spans="2:3" ht="15" customHeight="1" x14ac:dyDescent="0.2">
      <c r="B9" s="81" t="s">
        <v>288</v>
      </c>
      <c r="C9" s="4" t="s">
        <v>442</v>
      </c>
    </row>
    <row r="10" spans="2:3" ht="15" customHeight="1" x14ac:dyDescent="0.2">
      <c r="B10" s="81" t="s">
        <v>290</v>
      </c>
      <c r="C10" s="4" t="s">
        <v>443</v>
      </c>
    </row>
    <row r="11" spans="2:3" ht="15" customHeight="1" x14ac:dyDescent="0.2">
      <c r="B11" s="81" t="s">
        <v>24</v>
      </c>
      <c r="C11" s="4" t="s">
        <v>444</v>
      </c>
    </row>
    <row r="12" spans="2:3" ht="15" customHeight="1" x14ac:dyDescent="0.2">
      <c r="B12" s="81" t="s">
        <v>293</v>
      </c>
      <c r="C12" s="4" t="s">
        <v>445</v>
      </c>
    </row>
    <row r="14" spans="2:3" ht="18" customHeight="1" x14ac:dyDescent="0.2">
      <c r="B14" s="79" t="s">
        <v>295</v>
      </c>
      <c r="C14" s="80"/>
    </row>
    <row r="15" spans="2:3" ht="54" customHeight="1" x14ac:dyDescent="0.2">
      <c r="B15" s="81" t="s">
        <v>296</v>
      </c>
      <c r="C15" s="4" t="s">
        <v>446</v>
      </c>
    </row>
    <row r="17" spans="2:3" ht="18" customHeight="1" x14ac:dyDescent="0.2">
      <c r="B17" s="79" t="s">
        <v>298</v>
      </c>
      <c r="C17" s="80"/>
    </row>
    <row r="18" spans="2:3" ht="27" customHeight="1" x14ac:dyDescent="0.2">
      <c r="C18" s="4" t="s">
        <v>447</v>
      </c>
    </row>
    <row r="19" spans="2:3" ht="27" customHeight="1" x14ac:dyDescent="0.2">
      <c r="C19" s="4" t="s">
        <v>448</v>
      </c>
    </row>
    <row r="20" spans="2:3" ht="27" customHeight="1" x14ac:dyDescent="0.2">
      <c r="C20" s="4" t="s">
        <v>449</v>
      </c>
    </row>
    <row r="21" spans="2:3" ht="27" customHeight="1" x14ac:dyDescent="0.2">
      <c r="C21" s="4" t="s">
        <v>450</v>
      </c>
    </row>
    <row r="22" spans="2:3" ht="27" customHeight="1" x14ac:dyDescent="0.2">
      <c r="C22" s="4" t="s">
        <v>451</v>
      </c>
    </row>
    <row r="23" spans="2:3" ht="27" customHeight="1" x14ac:dyDescent="0.2">
      <c r="C23" s="4" t="s">
        <v>452</v>
      </c>
    </row>
    <row r="24" spans="2:3" ht="27" customHeight="1" x14ac:dyDescent="0.2">
      <c r="C24" s="4" t="s">
        <v>453</v>
      </c>
    </row>
    <row r="26" spans="2:3" ht="18" customHeight="1" x14ac:dyDescent="0.2">
      <c r="B26" s="79" t="s">
        <v>309</v>
      </c>
      <c r="C26" s="80"/>
    </row>
    <row r="27" spans="2:3" ht="15" customHeight="1" x14ac:dyDescent="0.2">
      <c r="C27" s="4" t="s">
        <v>454</v>
      </c>
    </row>
    <row r="28" spans="2:3" ht="15" customHeight="1" x14ac:dyDescent="0.2">
      <c r="C28" s="4" t="s">
        <v>455</v>
      </c>
    </row>
    <row r="29" spans="2:3" ht="15" customHeight="1" x14ac:dyDescent="0.2">
      <c r="C29" s="4" t="s">
        <v>456</v>
      </c>
    </row>
    <row r="30" spans="2:3" ht="15" customHeight="1" x14ac:dyDescent="0.2">
      <c r="C30" s="4" t="s">
        <v>457</v>
      </c>
    </row>
    <row r="32" spans="2:3" ht="18" customHeight="1" x14ac:dyDescent="0.2">
      <c r="B32" s="79" t="s">
        <v>316</v>
      </c>
      <c r="C32" s="80"/>
    </row>
    <row r="33" spans="2:3" ht="15" customHeight="1" x14ac:dyDescent="0.2">
      <c r="B33" s="81" t="s">
        <v>317</v>
      </c>
      <c r="C33" s="4" t="s">
        <v>458</v>
      </c>
    </row>
    <row r="34" spans="2:3" ht="27" customHeight="1" x14ac:dyDescent="0.2">
      <c r="B34" s="81" t="s">
        <v>319</v>
      </c>
      <c r="C34" s="4" t="s">
        <v>459</v>
      </c>
    </row>
    <row r="35" spans="2:3" ht="40.5" customHeight="1" x14ac:dyDescent="0.2">
      <c r="B35" s="81" t="s">
        <v>321</v>
      </c>
      <c r="C35" s="4" t="s">
        <v>460</v>
      </c>
    </row>
    <row r="36" spans="2:3" ht="40.5" customHeight="1" x14ac:dyDescent="0.2">
      <c r="B36" s="81" t="s">
        <v>323</v>
      </c>
      <c r="C36" s="4" t="s">
        <v>461</v>
      </c>
    </row>
    <row r="37" spans="2:3" ht="15" customHeight="1" x14ac:dyDescent="0.2">
      <c r="B37" s="81" t="s">
        <v>325</v>
      </c>
      <c r="C37" s="4" t="s">
        <v>462</v>
      </c>
    </row>
    <row r="38" spans="2:3" ht="27" customHeight="1" x14ac:dyDescent="0.2">
      <c r="B38" s="81" t="s">
        <v>327</v>
      </c>
      <c r="C38" s="4" t="s">
        <v>463</v>
      </c>
    </row>
    <row r="40" spans="2:3" ht="18" customHeight="1" x14ac:dyDescent="0.2">
      <c r="B40" s="79" t="s">
        <v>329</v>
      </c>
      <c r="C40" s="80"/>
    </row>
    <row r="41" spans="2:3" ht="15" customHeight="1" x14ac:dyDescent="0.2">
      <c r="C41" s="4" t="s">
        <v>464</v>
      </c>
    </row>
    <row r="42" spans="2:3" ht="27" customHeight="1" x14ac:dyDescent="0.2">
      <c r="C42" s="4" t="s">
        <v>465</v>
      </c>
    </row>
    <row r="43" spans="2:3" ht="27" customHeight="1" x14ac:dyDescent="0.2">
      <c r="C43" s="4" t="s">
        <v>466</v>
      </c>
    </row>
    <row r="44" spans="2:3" ht="27" customHeight="1" x14ac:dyDescent="0.2">
      <c r="C44" s="4" t="s">
        <v>467</v>
      </c>
    </row>
    <row r="46" spans="2:3" ht="18" customHeight="1" x14ac:dyDescent="0.2">
      <c r="B46" s="79" t="s">
        <v>337</v>
      </c>
      <c r="C46" s="80"/>
    </row>
    <row r="47" spans="2:3" ht="15" customHeight="1" x14ac:dyDescent="0.2">
      <c r="B47" s="82" t="s">
        <v>338</v>
      </c>
      <c r="C47" s="83">
        <f>RESUMEN!$E$12</f>
        <v>1000</v>
      </c>
    </row>
    <row r="48" spans="2:3" ht="15" customHeight="1" x14ac:dyDescent="0.2">
      <c r="B48" s="82" t="s">
        <v>339</v>
      </c>
      <c r="C48" s="84">
        <f>RESUMEN!$E$12*RESUMEN!$C$5</f>
        <v>400</v>
      </c>
    </row>
    <row r="49" spans="2:3" ht="15" customHeight="1" x14ac:dyDescent="0.2">
      <c r="B49" s="82" t="s">
        <v>340</v>
      </c>
      <c r="C49" s="83">
        <f>RESUMEN!$G$12</f>
        <v>1400</v>
      </c>
    </row>
    <row r="50" spans="2:3" ht="15" customHeight="1" x14ac:dyDescent="0.2">
      <c r="B50" s="81" t="s">
        <v>341</v>
      </c>
      <c r="C50" s="4" t="s">
        <v>43</v>
      </c>
    </row>
    <row r="51" spans="2:3" ht="27" customHeight="1" x14ac:dyDescent="0.2">
      <c r="B51" s="81" t="s">
        <v>342</v>
      </c>
      <c r="C51" s="4" t="s">
        <v>468</v>
      </c>
    </row>
    <row r="52" spans="2:3" ht="15" customHeight="1" x14ac:dyDescent="0.2">
      <c r="B52" s="81" t="s">
        <v>346</v>
      </c>
      <c r="C52" s="4" t="s">
        <v>469</v>
      </c>
    </row>
    <row r="53" spans="2:3" ht="40.5" customHeight="1" x14ac:dyDescent="0.2">
      <c r="B53" s="81" t="s">
        <v>348</v>
      </c>
      <c r="C53" s="4" t="s">
        <v>470</v>
      </c>
    </row>
    <row r="55" spans="2:3" ht="18" customHeight="1" x14ac:dyDescent="0.2">
      <c r="B55" s="79" t="s">
        <v>350</v>
      </c>
      <c r="C55" s="80"/>
    </row>
    <row r="56" spans="2:3" ht="15" customHeight="1" x14ac:dyDescent="0.2">
      <c r="C56" s="4" t="s">
        <v>471</v>
      </c>
    </row>
    <row r="57" spans="2:3" ht="27" customHeight="1" x14ac:dyDescent="0.2">
      <c r="C57" s="4" t="s">
        <v>472</v>
      </c>
    </row>
    <row r="58" spans="2:3" ht="15" customHeight="1" x14ac:dyDescent="0.2">
      <c r="C58" s="4" t="s">
        <v>473</v>
      </c>
    </row>
    <row r="59" spans="2:3" ht="15" customHeight="1" x14ac:dyDescent="0.2">
      <c r="C59" s="4" t="s">
        <v>474</v>
      </c>
    </row>
    <row r="61" spans="2:3" ht="18" customHeight="1" x14ac:dyDescent="0.2">
      <c r="B61" s="79" t="s">
        <v>356</v>
      </c>
      <c r="C61" s="80"/>
    </row>
    <row r="62" spans="2:3" ht="27" customHeight="1" x14ac:dyDescent="0.2">
      <c r="C62" s="4" t="s">
        <v>475</v>
      </c>
    </row>
    <row r="63" spans="2:3" ht="27" customHeight="1" x14ac:dyDescent="0.2">
      <c r="C63" s="4" t="s">
        <v>476</v>
      </c>
    </row>
  </sheetData>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65"/>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477</v>
      </c>
    </row>
    <row r="3" spans="2:3" ht="15" customHeight="1" x14ac:dyDescent="0.2">
      <c r="B3" s="12" t="s">
        <v>280</v>
      </c>
    </row>
    <row r="5" spans="2:3" ht="18" customHeight="1" x14ac:dyDescent="0.2">
      <c r="B5" s="79" t="s">
        <v>281</v>
      </c>
      <c r="C5" s="80"/>
    </row>
    <row r="6" spans="2:3" ht="15" customHeight="1" x14ac:dyDescent="0.2">
      <c r="B6" s="81" t="s">
        <v>282</v>
      </c>
      <c r="C6" s="4" t="s">
        <v>478</v>
      </c>
    </row>
    <row r="7" spans="2:3" ht="15" customHeight="1" x14ac:dyDescent="0.2">
      <c r="B7" s="81" t="s">
        <v>284</v>
      </c>
      <c r="C7" s="4" t="s">
        <v>479</v>
      </c>
    </row>
    <row r="8" spans="2:3" ht="27" customHeight="1" x14ac:dyDescent="0.2">
      <c r="B8" s="81" t="s">
        <v>286</v>
      </c>
      <c r="C8" s="4" t="s">
        <v>480</v>
      </c>
    </row>
    <row r="9" spans="2:3" ht="15" customHeight="1" x14ac:dyDescent="0.2">
      <c r="B9" s="81" t="s">
        <v>288</v>
      </c>
      <c r="C9" s="4" t="s">
        <v>481</v>
      </c>
    </row>
    <row r="10" spans="2:3" ht="15" customHeight="1" x14ac:dyDescent="0.2">
      <c r="B10" s="81" t="s">
        <v>290</v>
      </c>
      <c r="C10" s="4" t="s">
        <v>482</v>
      </c>
    </row>
    <row r="11" spans="2:3" ht="15" customHeight="1" x14ac:dyDescent="0.2">
      <c r="B11" s="81" t="s">
        <v>24</v>
      </c>
      <c r="C11" s="4" t="s">
        <v>483</v>
      </c>
    </row>
    <row r="12" spans="2:3" ht="15" customHeight="1" x14ac:dyDescent="0.2">
      <c r="B12" s="81" t="s">
        <v>293</v>
      </c>
      <c r="C12" s="4" t="s">
        <v>445</v>
      </c>
    </row>
    <row r="14" spans="2:3" ht="18" customHeight="1" x14ac:dyDescent="0.2">
      <c r="B14" s="79" t="s">
        <v>295</v>
      </c>
      <c r="C14" s="80"/>
    </row>
    <row r="15" spans="2:3" ht="67.5" customHeight="1" x14ac:dyDescent="0.2">
      <c r="B15" s="81" t="s">
        <v>296</v>
      </c>
      <c r="C15" s="4" t="s">
        <v>484</v>
      </c>
    </row>
    <row r="17" spans="2:3" ht="18" customHeight="1" x14ac:dyDescent="0.2">
      <c r="B17" s="79" t="s">
        <v>298</v>
      </c>
      <c r="C17" s="80"/>
    </row>
    <row r="18" spans="2:3" ht="54" customHeight="1" x14ac:dyDescent="0.2">
      <c r="C18" s="4" t="s">
        <v>485</v>
      </c>
    </row>
    <row r="19" spans="2:3" ht="40.5" customHeight="1" x14ac:dyDescent="0.2">
      <c r="C19" s="4" t="s">
        <v>486</v>
      </c>
    </row>
    <row r="20" spans="2:3" ht="27" customHeight="1" x14ac:dyDescent="0.2">
      <c r="C20" s="4" t="s">
        <v>487</v>
      </c>
    </row>
    <row r="21" spans="2:3" ht="27" customHeight="1" x14ac:dyDescent="0.2">
      <c r="C21" s="4" t="s">
        <v>488</v>
      </c>
    </row>
    <row r="22" spans="2:3" ht="27" customHeight="1" x14ac:dyDescent="0.2">
      <c r="C22" s="4" t="s">
        <v>489</v>
      </c>
    </row>
    <row r="23" spans="2:3" ht="27" customHeight="1" x14ac:dyDescent="0.2">
      <c r="C23" s="4" t="s">
        <v>490</v>
      </c>
    </row>
    <row r="24" spans="2:3" ht="27" customHeight="1" x14ac:dyDescent="0.2">
      <c r="C24" s="4" t="s">
        <v>491</v>
      </c>
    </row>
    <row r="25" spans="2:3" ht="27" customHeight="1" x14ac:dyDescent="0.2">
      <c r="C25" s="4" t="s">
        <v>492</v>
      </c>
    </row>
    <row r="27" spans="2:3" ht="18" customHeight="1" x14ac:dyDescent="0.2">
      <c r="B27" s="79" t="s">
        <v>309</v>
      </c>
      <c r="C27" s="80"/>
    </row>
    <row r="28" spans="2:3" ht="15" customHeight="1" x14ac:dyDescent="0.2">
      <c r="C28" s="4" t="s">
        <v>493</v>
      </c>
    </row>
    <row r="29" spans="2:3" ht="27" customHeight="1" x14ac:dyDescent="0.2">
      <c r="C29" s="4" t="s">
        <v>494</v>
      </c>
    </row>
    <row r="30" spans="2:3" ht="15" customHeight="1" x14ac:dyDescent="0.2">
      <c r="C30" s="4" t="s">
        <v>495</v>
      </c>
    </row>
    <row r="31" spans="2:3" ht="15" customHeight="1" x14ac:dyDescent="0.2">
      <c r="C31" s="4" t="s">
        <v>496</v>
      </c>
    </row>
    <row r="32" spans="2:3" ht="15" customHeight="1" x14ac:dyDescent="0.2">
      <c r="C32" s="4" t="s">
        <v>497</v>
      </c>
    </row>
    <row r="34" spans="2:3" ht="18" customHeight="1" x14ac:dyDescent="0.2">
      <c r="B34" s="79" t="s">
        <v>316</v>
      </c>
      <c r="C34" s="80"/>
    </row>
    <row r="35" spans="2:3" ht="40.5" customHeight="1" x14ac:dyDescent="0.2">
      <c r="B35" s="81" t="s">
        <v>317</v>
      </c>
      <c r="C35" s="4" t="s">
        <v>498</v>
      </c>
    </row>
    <row r="36" spans="2:3" ht="15" customHeight="1" x14ac:dyDescent="0.2">
      <c r="B36" s="81" t="s">
        <v>319</v>
      </c>
      <c r="C36" s="4" t="s">
        <v>499</v>
      </c>
    </row>
    <row r="37" spans="2:3" ht="27" customHeight="1" x14ac:dyDescent="0.2">
      <c r="B37" s="81" t="s">
        <v>500</v>
      </c>
      <c r="C37" s="4" t="s">
        <v>501</v>
      </c>
    </row>
    <row r="38" spans="2:3" ht="40.5" customHeight="1" x14ac:dyDescent="0.2">
      <c r="B38" s="81" t="s">
        <v>502</v>
      </c>
      <c r="C38" s="4" t="s">
        <v>503</v>
      </c>
    </row>
    <row r="39" spans="2:3" ht="15" customHeight="1" x14ac:dyDescent="0.2">
      <c r="B39" s="81" t="s">
        <v>325</v>
      </c>
      <c r="C39" s="4" t="s">
        <v>504</v>
      </c>
    </row>
    <row r="40" spans="2:3" ht="27" customHeight="1" x14ac:dyDescent="0.2">
      <c r="B40" s="81" t="s">
        <v>505</v>
      </c>
      <c r="C40" s="4" t="s">
        <v>506</v>
      </c>
    </row>
    <row r="42" spans="2:3" ht="18" customHeight="1" x14ac:dyDescent="0.2">
      <c r="B42" s="79" t="s">
        <v>329</v>
      </c>
      <c r="C42" s="80"/>
    </row>
    <row r="43" spans="2:3" ht="27" customHeight="1" x14ac:dyDescent="0.2">
      <c r="C43" s="4" t="s">
        <v>507</v>
      </c>
    </row>
    <row r="44" spans="2:3" ht="27" customHeight="1" x14ac:dyDescent="0.2">
      <c r="C44" s="4" t="s">
        <v>508</v>
      </c>
    </row>
    <row r="45" spans="2:3" ht="15" customHeight="1" x14ac:dyDescent="0.2">
      <c r="C45" s="4" t="s">
        <v>509</v>
      </c>
    </row>
    <row r="46" spans="2:3" ht="15" customHeight="1" x14ac:dyDescent="0.2">
      <c r="C46" s="4" t="s">
        <v>510</v>
      </c>
    </row>
    <row r="48" spans="2:3" ht="18" customHeight="1" x14ac:dyDescent="0.2">
      <c r="B48" s="79" t="s">
        <v>337</v>
      </c>
      <c r="C48" s="80"/>
    </row>
    <row r="49" spans="2:3" ht="15" customHeight="1" x14ac:dyDescent="0.2">
      <c r="B49" s="82" t="s">
        <v>338</v>
      </c>
      <c r="C49" s="83">
        <f>RESUMEN!$E$13</f>
        <v>500</v>
      </c>
    </row>
    <row r="50" spans="2:3" ht="15" customHeight="1" x14ac:dyDescent="0.2">
      <c r="B50" s="82" t="s">
        <v>339</v>
      </c>
      <c r="C50" s="84">
        <f>RESUMEN!$E$13*RESUMEN!$C$5</f>
        <v>200</v>
      </c>
    </row>
    <row r="51" spans="2:3" ht="15" customHeight="1" x14ac:dyDescent="0.2">
      <c r="B51" s="82" t="s">
        <v>340</v>
      </c>
      <c r="C51" s="83">
        <f>RESUMEN!$G$13</f>
        <v>700</v>
      </c>
    </row>
    <row r="52" spans="2:3" ht="15" customHeight="1" x14ac:dyDescent="0.2">
      <c r="B52" s="81" t="s">
        <v>341</v>
      </c>
      <c r="C52" s="4" t="s">
        <v>46</v>
      </c>
    </row>
    <row r="53" spans="2:3" ht="27" customHeight="1" x14ac:dyDescent="0.2">
      <c r="B53" s="81" t="s">
        <v>342</v>
      </c>
      <c r="C53" s="4" t="s">
        <v>511</v>
      </c>
    </row>
    <row r="54" spans="2:3" ht="15" customHeight="1" x14ac:dyDescent="0.2">
      <c r="B54" s="81" t="s">
        <v>346</v>
      </c>
      <c r="C54" s="4" t="s">
        <v>512</v>
      </c>
    </row>
    <row r="55" spans="2:3" ht="67.5" customHeight="1" x14ac:dyDescent="0.2">
      <c r="B55" s="81" t="s">
        <v>348</v>
      </c>
      <c r="C55" s="4" t="s">
        <v>513</v>
      </c>
    </row>
    <row r="57" spans="2:3" ht="18" customHeight="1" x14ac:dyDescent="0.2">
      <c r="B57" s="79" t="s">
        <v>350</v>
      </c>
      <c r="C57" s="80"/>
    </row>
    <row r="58" spans="2:3" ht="15" customHeight="1" x14ac:dyDescent="0.2">
      <c r="C58" s="4" t="s">
        <v>514</v>
      </c>
    </row>
    <row r="59" spans="2:3" ht="40.5" customHeight="1" x14ac:dyDescent="0.2">
      <c r="C59" s="4" t="s">
        <v>515</v>
      </c>
    </row>
    <row r="60" spans="2:3" ht="15" customHeight="1" x14ac:dyDescent="0.2">
      <c r="C60" s="4" t="s">
        <v>516</v>
      </c>
    </row>
    <row r="61" spans="2:3" ht="15" customHeight="1" x14ac:dyDescent="0.2">
      <c r="C61" s="4" t="s">
        <v>517</v>
      </c>
    </row>
    <row r="63" spans="2:3" ht="18" customHeight="1" x14ac:dyDescent="0.2">
      <c r="B63" s="79" t="s">
        <v>356</v>
      </c>
      <c r="C63" s="80"/>
    </row>
    <row r="64" spans="2:3" ht="40.5" customHeight="1" x14ac:dyDescent="0.2">
      <c r="C64" s="4" t="s">
        <v>518</v>
      </c>
    </row>
    <row r="65" spans="3:3" ht="27" customHeight="1" x14ac:dyDescent="0.2">
      <c r="C65" s="4" t="s">
        <v>519</v>
      </c>
    </row>
  </sheetData>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64"/>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520</v>
      </c>
    </row>
    <row r="3" spans="2:3" ht="15" customHeight="1" x14ac:dyDescent="0.2">
      <c r="B3" s="12" t="s">
        <v>280</v>
      </c>
    </row>
    <row r="5" spans="2:3" ht="18" customHeight="1" x14ac:dyDescent="0.2">
      <c r="B5" s="79" t="s">
        <v>281</v>
      </c>
      <c r="C5" s="80"/>
    </row>
    <row r="6" spans="2:3" ht="15" customHeight="1" x14ac:dyDescent="0.2">
      <c r="B6" s="81" t="s">
        <v>282</v>
      </c>
      <c r="C6" s="4" t="s">
        <v>521</v>
      </c>
    </row>
    <row r="7" spans="2:3" ht="15" customHeight="1" x14ac:dyDescent="0.2">
      <c r="B7" s="81" t="s">
        <v>284</v>
      </c>
      <c r="C7" s="4" t="s">
        <v>522</v>
      </c>
    </row>
    <row r="8" spans="2:3" ht="15" customHeight="1" x14ac:dyDescent="0.2">
      <c r="B8" s="81" t="s">
        <v>286</v>
      </c>
      <c r="C8" s="4" t="s">
        <v>523</v>
      </c>
    </row>
    <row r="9" spans="2:3" ht="15" customHeight="1" x14ac:dyDescent="0.2">
      <c r="B9" s="81" t="s">
        <v>288</v>
      </c>
      <c r="C9" s="4" t="s">
        <v>524</v>
      </c>
    </row>
    <row r="10" spans="2:3" ht="27" customHeight="1" x14ac:dyDescent="0.2">
      <c r="B10" s="81" t="s">
        <v>290</v>
      </c>
      <c r="C10" s="4" t="s">
        <v>525</v>
      </c>
    </row>
    <row r="11" spans="2:3" ht="27" customHeight="1" x14ac:dyDescent="0.2">
      <c r="B11" s="81" t="s">
        <v>24</v>
      </c>
      <c r="C11" s="4" t="s">
        <v>526</v>
      </c>
    </row>
    <row r="12" spans="2:3" ht="15" customHeight="1" x14ac:dyDescent="0.2">
      <c r="B12" s="81" t="s">
        <v>293</v>
      </c>
      <c r="C12" s="4" t="s">
        <v>445</v>
      </c>
    </row>
    <row r="14" spans="2:3" ht="18" customHeight="1" x14ac:dyDescent="0.2">
      <c r="B14" s="79" t="s">
        <v>295</v>
      </c>
      <c r="C14" s="80"/>
    </row>
    <row r="15" spans="2:3" ht="54" customHeight="1" x14ac:dyDescent="0.2">
      <c r="B15" s="81" t="s">
        <v>296</v>
      </c>
      <c r="C15" s="4" t="s">
        <v>527</v>
      </c>
    </row>
    <row r="17" spans="2:3" ht="18" customHeight="1" x14ac:dyDescent="0.2">
      <c r="B17" s="79" t="s">
        <v>298</v>
      </c>
      <c r="C17" s="80"/>
    </row>
    <row r="18" spans="2:3" ht="27" customHeight="1" x14ac:dyDescent="0.2">
      <c r="C18" s="4" t="s">
        <v>528</v>
      </c>
    </row>
    <row r="19" spans="2:3" ht="27" customHeight="1" x14ac:dyDescent="0.2">
      <c r="C19" s="4" t="s">
        <v>529</v>
      </c>
    </row>
    <row r="20" spans="2:3" ht="40.5" customHeight="1" x14ac:dyDescent="0.2">
      <c r="C20" s="4" t="s">
        <v>530</v>
      </c>
    </row>
    <row r="21" spans="2:3" ht="27" customHeight="1" x14ac:dyDescent="0.2">
      <c r="C21" s="4" t="s">
        <v>531</v>
      </c>
    </row>
    <row r="22" spans="2:3" ht="27" customHeight="1" x14ac:dyDescent="0.2">
      <c r="C22" s="4" t="s">
        <v>532</v>
      </c>
    </row>
    <row r="23" spans="2:3" ht="40.5" customHeight="1" x14ac:dyDescent="0.2">
      <c r="C23" s="4" t="s">
        <v>533</v>
      </c>
    </row>
    <row r="24" spans="2:3" ht="15" customHeight="1" x14ac:dyDescent="0.2">
      <c r="C24" s="4" t="s">
        <v>534</v>
      </c>
    </row>
    <row r="25" spans="2:3" ht="27" customHeight="1" x14ac:dyDescent="0.2">
      <c r="C25" s="4" t="s">
        <v>535</v>
      </c>
    </row>
    <row r="27" spans="2:3" ht="18" customHeight="1" x14ac:dyDescent="0.2">
      <c r="B27" s="79" t="s">
        <v>309</v>
      </c>
      <c r="C27" s="80"/>
    </row>
    <row r="28" spans="2:3" ht="27" customHeight="1" x14ac:dyDescent="0.2">
      <c r="C28" s="4" t="s">
        <v>536</v>
      </c>
    </row>
    <row r="29" spans="2:3" ht="27" customHeight="1" x14ac:dyDescent="0.2">
      <c r="C29" s="4" t="s">
        <v>537</v>
      </c>
    </row>
    <row r="30" spans="2:3" ht="15" customHeight="1" x14ac:dyDescent="0.2">
      <c r="C30" s="4" t="s">
        <v>538</v>
      </c>
    </row>
    <row r="31" spans="2:3" ht="15" customHeight="1" x14ac:dyDescent="0.2">
      <c r="C31" s="4" t="s">
        <v>539</v>
      </c>
    </row>
    <row r="33" spans="2:3" ht="18" customHeight="1" x14ac:dyDescent="0.2">
      <c r="B33" s="79" t="s">
        <v>316</v>
      </c>
      <c r="C33" s="80"/>
    </row>
    <row r="34" spans="2:3" ht="40.5" customHeight="1" x14ac:dyDescent="0.2">
      <c r="B34" s="81" t="s">
        <v>317</v>
      </c>
      <c r="C34" s="4" t="s">
        <v>540</v>
      </c>
    </row>
    <row r="35" spans="2:3" ht="27" customHeight="1" x14ac:dyDescent="0.2">
      <c r="B35" s="81" t="s">
        <v>319</v>
      </c>
      <c r="C35" s="4" t="s">
        <v>541</v>
      </c>
    </row>
    <row r="36" spans="2:3" ht="27" customHeight="1" x14ac:dyDescent="0.2">
      <c r="B36" s="81" t="s">
        <v>321</v>
      </c>
      <c r="C36" s="4" t="s">
        <v>542</v>
      </c>
    </row>
    <row r="37" spans="2:3" ht="81" customHeight="1" x14ac:dyDescent="0.2">
      <c r="B37" s="81" t="s">
        <v>543</v>
      </c>
      <c r="C37" s="4" t="s">
        <v>544</v>
      </c>
    </row>
    <row r="38" spans="2:3" ht="15" customHeight="1" x14ac:dyDescent="0.2">
      <c r="B38" s="81" t="s">
        <v>325</v>
      </c>
      <c r="C38" s="4" t="s">
        <v>462</v>
      </c>
    </row>
    <row r="39" spans="2:3" ht="15" customHeight="1" x14ac:dyDescent="0.2">
      <c r="B39" s="81" t="s">
        <v>327</v>
      </c>
      <c r="C39" s="4" t="s">
        <v>545</v>
      </c>
    </row>
    <row r="41" spans="2:3" ht="18" customHeight="1" x14ac:dyDescent="0.2">
      <c r="B41" s="79" t="s">
        <v>329</v>
      </c>
      <c r="C41" s="80"/>
    </row>
    <row r="42" spans="2:3" ht="15" customHeight="1" x14ac:dyDescent="0.2">
      <c r="C42" s="4" t="s">
        <v>546</v>
      </c>
    </row>
    <row r="43" spans="2:3" ht="15" customHeight="1" x14ac:dyDescent="0.2">
      <c r="C43" s="4" t="s">
        <v>547</v>
      </c>
    </row>
    <row r="44" spans="2:3" ht="27" customHeight="1" x14ac:dyDescent="0.2">
      <c r="C44" s="4" t="s">
        <v>548</v>
      </c>
    </row>
    <row r="45" spans="2:3" ht="15" customHeight="1" x14ac:dyDescent="0.2">
      <c r="C45" s="4" t="s">
        <v>549</v>
      </c>
    </row>
    <row r="47" spans="2:3" ht="18" customHeight="1" x14ac:dyDescent="0.2">
      <c r="B47" s="79" t="s">
        <v>337</v>
      </c>
      <c r="C47" s="80"/>
    </row>
    <row r="48" spans="2:3" ht="15" customHeight="1" x14ac:dyDescent="0.2">
      <c r="B48" s="82" t="s">
        <v>338</v>
      </c>
      <c r="C48" s="83">
        <f>RESUMEN!$E$14</f>
        <v>1200</v>
      </c>
    </row>
    <row r="49" spans="2:3" ht="15" customHeight="1" x14ac:dyDescent="0.2">
      <c r="B49" s="82" t="s">
        <v>339</v>
      </c>
      <c r="C49" s="84">
        <f>RESUMEN!$E$14*RESUMEN!$C$5</f>
        <v>480</v>
      </c>
    </row>
    <row r="50" spans="2:3" ht="15" customHeight="1" x14ac:dyDescent="0.2">
      <c r="B50" s="82" t="s">
        <v>340</v>
      </c>
      <c r="C50" s="83">
        <f>RESUMEN!$G$14</f>
        <v>1680</v>
      </c>
    </row>
    <row r="51" spans="2:3" ht="15" customHeight="1" x14ac:dyDescent="0.2">
      <c r="B51" s="81" t="s">
        <v>341</v>
      </c>
      <c r="C51" s="4" t="s">
        <v>50</v>
      </c>
    </row>
    <row r="52" spans="2:3" ht="27" customHeight="1" x14ac:dyDescent="0.2">
      <c r="B52" s="81" t="s">
        <v>342</v>
      </c>
      <c r="C52" s="4" t="s">
        <v>550</v>
      </c>
    </row>
    <row r="53" spans="2:3" ht="27" customHeight="1" x14ac:dyDescent="0.2">
      <c r="B53" s="81" t="s">
        <v>346</v>
      </c>
      <c r="C53" s="4" t="s">
        <v>551</v>
      </c>
    </row>
    <row r="54" spans="2:3" ht="54" customHeight="1" x14ac:dyDescent="0.2">
      <c r="B54" s="81" t="s">
        <v>348</v>
      </c>
      <c r="C54" s="4" t="s">
        <v>552</v>
      </c>
    </row>
    <row r="56" spans="2:3" ht="18" customHeight="1" x14ac:dyDescent="0.2">
      <c r="B56" s="79" t="s">
        <v>350</v>
      </c>
      <c r="C56" s="80"/>
    </row>
    <row r="57" spans="2:3" ht="40.5" customHeight="1" x14ac:dyDescent="0.2">
      <c r="C57" s="4" t="s">
        <v>553</v>
      </c>
    </row>
    <row r="58" spans="2:3" ht="27" customHeight="1" x14ac:dyDescent="0.2">
      <c r="C58" s="4" t="s">
        <v>554</v>
      </c>
    </row>
    <row r="59" spans="2:3" ht="27" customHeight="1" x14ac:dyDescent="0.2">
      <c r="C59" s="4" t="s">
        <v>555</v>
      </c>
    </row>
    <row r="60" spans="2:3" ht="15" customHeight="1" x14ac:dyDescent="0.2">
      <c r="C60" s="4" t="s">
        <v>556</v>
      </c>
    </row>
    <row r="62" spans="2:3" ht="18" customHeight="1" x14ac:dyDescent="0.2">
      <c r="B62" s="79" t="s">
        <v>356</v>
      </c>
      <c r="C62" s="80"/>
    </row>
    <row r="63" spans="2:3" ht="40.5" customHeight="1" x14ac:dyDescent="0.2">
      <c r="C63" s="4" t="s">
        <v>557</v>
      </c>
    </row>
    <row r="64" spans="2:3" ht="27" customHeight="1" x14ac:dyDescent="0.2">
      <c r="C64" s="4" t="s">
        <v>558</v>
      </c>
    </row>
  </sheetData>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63"/>
  <sheetViews>
    <sheetView showGridLines="0" topLeftCell="A15"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559</v>
      </c>
    </row>
    <row r="3" spans="2:3" ht="15" customHeight="1" x14ac:dyDescent="0.2">
      <c r="B3" s="12" t="s">
        <v>280</v>
      </c>
    </row>
    <row r="5" spans="2:3" ht="18" customHeight="1" x14ac:dyDescent="0.2">
      <c r="B5" s="79" t="s">
        <v>281</v>
      </c>
      <c r="C5" s="80"/>
    </row>
    <row r="6" spans="2:3" ht="15" customHeight="1" x14ac:dyDescent="0.2">
      <c r="B6" s="81" t="s">
        <v>282</v>
      </c>
      <c r="C6" s="4" t="s">
        <v>560</v>
      </c>
    </row>
    <row r="7" spans="2:3" ht="15" customHeight="1" x14ac:dyDescent="0.2">
      <c r="B7" s="81" t="s">
        <v>284</v>
      </c>
      <c r="C7" s="4" t="s">
        <v>561</v>
      </c>
    </row>
    <row r="8" spans="2:3" ht="15" customHeight="1" x14ac:dyDescent="0.2">
      <c r="B8" s="81" t="s">
        <v>286</v>
      </c>
      <c r="C8" s="4" t="s">
        <v>562</v>
      </c>
    </row>
    <row r="9" spans="2:3" ht="15" customHeight="1" x14ac:dyDescent="0.2">
      <c r="B9" s="81" t="s">
        <v>288</v>
      </c>
      <c r="C9" s="4" t="s">
        <v>563</v>
      </c>
    </row>
    <row r="10" spans="2:3" ht="15" customHeight="1" x14ac:dyDescent="0.2">
      <c r="B10" s="81" t="s">
        <v>290</v>
      </c>
      <c r="C10" s="4" t="s">
        <v>564</v>
      </c>
    </row>
    <row r="11" spans="2:3" ht="81" customHeight="1" x14ac:dyDescent="0.2">
      <c r="B11" s="81" t="s">
        <v>24</v>
      </c>
      <c r="C11" s="4" t="s">
        <v>565</v>
      </c>
    </row>
    <row r="12" spans="2:3" ht="15" customHeight="1" x14ac:dyDescent="0.2">
      <c r="B12" s="81" t="s">
        <v>293</v>
      </c>
      <c r="C12" s="4" t="s">
        <v>445</v>
      </c>
    </row>
    <row r="14" spans="2:3" ht="18" customHeight="1" x14ac:dyDescent="0.2">
      <c r="B14" s="79" t="s">
        <v>295</v>
      </c>
      <c r="C14" s="80"/>
    </row>
    <row r="15" spans="2:3" ht="81" customHeight="1" x14ac:dyDescent="0.2">
      <c r="B15" s="81" t="s">
        <v>296</v>
      </c>
      <c r="C15" s="4" t="s">
        <v>566</v>
      </c>
    </row>
    <row r="17" spans="2:3" ht="18" customHeight="1" x14ac:dyDescent="0.2">
      <c r="B17" s="79" t="s">
        <v>298</v>
      </c>
      <c r="C17" s="80"/>
    </row>
    <row r="18" spans="2:3" ht="40.5" customHeight="1" x14ac:dyDescent="0.2">
      <c r="C18" s="4" t="s">
        <v>567</v>
      </c>
    </row>
    <row r="19" spans="2:3" ht="40.5" customHeight="1" x14ac:dyDescent="0.2">
      <c r="C19" s="4" t="s">
        <v>568</v>
      </c>
    </row>
    <row r="20" spans="2:3" ht="27" customHeight="1" x14ac:dyDescent="0.2">
      <c r="C20" s="4" t="s">
        <v>569</v>
      </c>
    </row>
    <row r="21" spans="2:3" ht="27" customHeight="1" x14ac:dyDescent="0.2">
      <c r="C21" s="4" t="s">
        <v>570</v>
      </c>
    </row>
    <row r="22" spans="2:3" ht="27" customHeight="1" x14ac:dyDescent="0.2">
      <c r="C22" s="4" t="s">
        <v>571</v>
      </c>
    </row>
    <row r="23" spans="2:3" ht="27" customHeight="1" x14ac:dyDescent="0.2">
      <c r="C23" s="4" t="s">
        <v>572</v>
      </c>
    </row>
    <row r="24" spans="2:3" ht="15" customHeight="1" x14ac:dyDescent="0.2">
      <c r="C24" s="4" t="s">
        <v>573</v>
      </c>
    </row>
    <row r="26" spans="2:3" ht="18" customHeight="1" x14ac:dyDescent="0.2">
      <c r="B26" s="79" t="s">
        <v>309</v>
      </c>
      <c r="C26" s="80"/>
    </row>
    <row r="27" spans="2:3" ht="15" customHeight="1" x14ac:dyDescent="0.2">
      <c r="C27" s="4" t="s">
        <v>574</v>
      </c>
    </row>
    <row r="28" spans="2:3" ht="15" customHeight="1" x14ac:dyDescent="0.2">
      <c r="C28" s="4" t="s">
        <v>575</v>
      </c>
    </row>
    <row r="29" spans="2:3" ht="15" customHeight="1" x14ac:dyDescent="0.2">
      <c r="C29" s="4" t="s">
        <v>576</v>
      </c>
    </row>
    <row r="30" spans="2:3" ht="15" customHeight="1" x14ac:dyDescent="0.2">
      <c r="C30" s="4" t="s">
        <v>577</v>
      </c>
    </row>
    <row r="32" spans="2:3" ht="18" customHeight="1" x14ac:dyDescent="0.2">
      <c r="B32" s="79" t="s">
        <v>316</v>
      </c>
      <c r="C32" s="80"/>
    </row>
    <row r="33" spans="2:3" ht="15" customHeight="1" x14ac:dyDescent="0.2">
      <c r="B33" s="81" t="s">
        <v>317</v>
      </c>
      <c r="C33" s="4" t="s">
        <v>578</v>
      </c>
    </row>
    <row r="34" spans="2:3" ht="27" customHeight="1" x14ac:dyDescent="0.2">
      <c r="B34" s="81" t="s">
        <v>319</v>
      </c>
      <c r="C34" s="4" t="s">
        <v>579</v>
      </c>
    </row>
    <row r="35" spans="2:3" ht="54" customHeight="1" x14ac:dyDescent="0.2">
      <c r="B35" s="81" t="s">
        <v>321</v>
      </c>
      <c r="C35" s="4" t="s">
        <v>580</v>
      </c>
    </row>
    <row r="36" spans="2:3" ht="40.5" customHeight="1" x14ac:dyDescent="0.2">
      <c r="B36" s="81" t="s">
        <v>323</v>
      </c>
      <c r="C36" s="4" t="s">
        <v>581</v>
      </c>
    </row>
    <row r="37" spans="2:3" ht="15" customHeight="1" x14ac:dyDescent="0.2">
      <c r="B37" s="81" t="s">
        <v>325</v>
      </c>
      <c r="C37" s="4" t="s">
        <v>462</v>
      </c>
    </row>
    <row r="38" spans="2:3" ht="27" customHeight="1" x14ac:dyDescent="0.2">
      <c r="B38" s="81" t="s">
        <v>327</v>
      </c>
      <c r="C38" s="4" t="s">
        <v>582</v>
      </c>
    </row>
    <row r="40" spans="2:3" ht="18" customHeight="1" x14ac:dyDescent="0.2">
      <c r="B40" s="79" t="s">
        <v>329</v>
      </c>
      <c r="C40" s="80"/>
    </row>
    <row r="41" spans="2:3" ht="15" customHeight="1" x14ac:dyDescent="0.2">
      <c r="C41" s="4" t="s">
        <v>583</v>
      </c>
    </row>
    <row r="42" spans="2:3" ht="27" customHeight="1" x14ac:dyDescent="0.2">
      <c r="C42" s="4" t="s">
        <v>584</v>
      </c>
    </row>
    <row r="43" spans="2:3" ht="15" customHeight="1" x14ac:dyDescent="0.2">
      <c r="C43" s="4" t="s">
        <v>585</v>
      </c>
    </row>
    <row r="44" spans="2:3" ht="15" customHeight="1" x14ac:dyDescent="0.2">
      <c r="C44" s="4" t="s">
        <v>586</v>
      </c>
    </row>
    <row r="46" spans="2:3" ht="18" customHeight="1" x14ac:dyDescent="0.2">
      <c r="B46" s="79" t="s">
        <v>337</v>
      </c>
      <c r="C46" s="80"/>
    </row>
    <row r="47" spans="2:3" ht="15" customHeight="1" x14ac:dyDescent="0.2">
      <c r="B47" s="82" t="s">
        <v>338</v>
      </c>
      <c r="C47" s="83">
        <f>RESUMEN!$E$15</f>
        <v>1200</v>
      </c>
    </row>
    <row r="48" spans="2:3" ht="15" customHeight="1" x14ac:dyDescent="0.2">
      <c r="B48" s="82" t="s">
        <v>339</v>
      </c>
      <c r="C48" s="84">
        <f>RESUMEN!$E$15*RESUMEN!$C$5</f>
        <v>480</v>
      </c>
    </row>
    <row r="49" spans="2:3" ht="15" customHeight="1" x14ac:dyDescent="0.2">
      <c r="B49" s="82" t="s">
        <v>340</v>
      </c>
      <c r="C49" s="83">
        <f>RESUMEN!$G$15</f>
        <v>1680</v>
      </c>
    </row>
    <row r="50" spans="2:3" ht="15" customHeight="1" x14ac:dyDescent="0.2">
      <c r="B50" s="81" t="s">
        <v>341</v>
      </c>
      <c r="C50" s="4" t="s">
        <v>54</v>
      </c>
    </row>
    <row r="51" spans="2:3" ht="27" customHeight="1" x14ac:dyDescent="0.2">
      <c r="B51" s="81" t="s">
        <v>342</v>
      </c>
      <c r="C51" s="4" t="s">
        <v>587</v>
      </c>
    </row>
    <row r="52" spans="2:3" ht="15" customHeight="1" x14ac:dyDescent="0.2">
      <c r="B52" s="81" t="s">
        <v>346</v>
      </c>
      <c r="C52" s="4" t="s">
        <v>588</v>
      </c>
    </row>
    <row r="53" spans="2:3" ht="40.5" customHeight="1" x14ac:dyDescent="0.2">
      <c r="B53" s="81" t="s">
        <v>348</v>
      </c>
      <c r="C53" s="4" t="s">
        <v>589</v>
      </c>
    </row>
    <row r="55" spans="2:3" ht="18" customHeight="1" x14ac:dyDescent="0.2">
      <c r="B55" s="79" t="s">
        <v>350</v>
      </c>
      <c r="C55" s="80"/>
    </row>
    <row r="56" spans="2:3" ht="27" customHeight="1" x14ac:dyDescent="0.2">
      <c r="C56" s="4" t="s">
        <v>590</v>
      </c>
    </row>
    <row r="57" spans="2:3" ht="27" customHeight="1" x14ac:dyDescent="0.2">
      <c r="C57" s="4" t="s">
        <v>591</v>
      </c>
    </row>
    <row r="58" spans="2:3" ht="27" customHeight="1" x14ac:dyDescent="0.2">
      <c r="C58" s="4" t="s">
        <v>592</v>
      </c>
    </row>
    <row r="59" spans="2:3" ht="15" customHeight="1" x14ac:dyDescent="0.2">
      <c r="C59" s="4" t="s">
        <v>593</v>
      </c>
    </row>
    <row r="61" spans="2:3" ht="18" customHeight="1" x14ac:dyDescent="0.2">
      <c r="B61" s="79" t="s">
        <v>356</v>
      </c>
      <c r="C61" s="80"/>
    </row>
    <row r="62" spans="2:3" ht="27" customHeight="1" x14ac:dyDescent="0.2">
      <c r="C62" s="4" t="s">
        <v>594</v>
      </c>
    </row>
    <row r="63" spans="2:3" ht="40.5" customHeight="1" x14ac:dyDescent="0.2">
      <c r="C63" s="4" t="s">
        <v>595</v>
      </c>
    </row>
  </sheetData>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62"/>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596</v>
      </c>
    </row>
    <row r="3" spans="2:3" ht="15" customHeight="1" x14ac:dyDescent="0.2">
      <c r="B3" s="12" t="s">
        <v>280</v>
      </c>
    </row>
    <row r="5" spans="2:3" ht="18" customHeight="1" x14ac:dyDescent="0.2">
      <c r="B5" s="79" t="s">
        <v>281</v>
      </c>
      <c r="C5" s="80"/>
    </row>
    <row r="6" spans="2:3" ht="15" customHeight="1" x14ac:dyDescent="0.2">
      <c r="B6" s="81" t="s">
        <v>282</v>
      </c>
      <c r="C6" s="4" t="s">
        <v>597</v>
      </c>
    </row>
    <row r="7" spans="2:3" ht="15" customHeight="1" x14ac:dyDescent="0.2">
      <c r="B7" s="81" t="s">
        <v>284</v>
      </c>
      <c r="C7" s="4" t="s">
        <v>598</v>
      </c>
    </row>
    <row r="8" spans="2:3" ht="27" customHeight="1" x14ac:dyDescent="0.2">
      <c r="B8" s="81" t="s">
        <v>286</v>
      </c>
      <c r="C8" s="4" t="s">
        <v>599</v>
      </c>
    </row>
    <row r="9" spans="2:3" ht="15" customHeight="1" x14ac:dyDescent="0.2">
      <c r="B9" s="81" t="s">
        <v>288</v>
      </c>
      <c r="C9" s="4" t="s">
        <v>481</v>
      </c>
    </row>
    <row r="10" spans="2:3" ht="15" customHeight="1" x14ac:dyDescent="0.2">
      <c r="B10" s="81" t="s">
        <v>290</v>
      </c>
      <c r="C10" s="4" t="s">
        <v>600</v>
      </c>
    </row>
    <row r="11" spans="2:3" ht="67.5" customHeight="1" x14ac:dyDescent="0.2">
      <c r="B11" s="81" t="s">
        <v>24</v>
      </c>
      <c r="C11" s="4" t="s">
        <v>601</v>
      </c>
    </row>
    <row r="12" spans="2:3" ht="15" customHeight="1" x14ac:dyDescent="0.2">
      <c r="B12" s="81" t="s">
        <v>293</v>
      </c>
      <c r="C12" s="4" t="s">
        <v>445</v>
      </c>
    </row>
    <row r="14" spans="2:3" ht="18" customHeight="1" x14ac:dyDescent="0.2">
      <c r="B14" s="79" t="s">
        <v>295</v>
      </c>
      <c r="C14" s="80"/>
    </row>
    <row r="15" spans="2:3" ht="67.5" customHeight="1" x14ac:dyDescent="0.2">
      <c r="B15" s="81" t="s">
        <v>296</v>
      </c>
      <c r="C15" s="4" t="s">
        <v>602</v>
      </c>
    </row>
    <row r="17" spans="2:3" ht="18" customHeight="1" x14ac:dyDescent="0.2">
      <c r="B17" s="79" t="s">
        <v>298</v>
      </c>
      <c r="C17" s="80"/>
    </row>
    <row r="18" spans="2:3" ht="54" customHeight="1" x14ac:dyDescent="0.2">
      <c r="C18" s="4" t="s">
        <v>603</v>
      </c>
    </row>
    <row r="19" spans="2:3" ht="27" customHeight="1" x14ac:dyDescent="0.2">
      <c r="C19" s="4" t="s">
        <v>604</v>
      </c>
    </row>
    <row r="20" spans="2:3" ht="27" customHeight="1" x14ac:dyDescent="0.2">
      <c r="C20" s="4" t="s">
        <v>605</v>
      </c>
    </row>
    <row r="21" spans="2:3" ht="15" customHeight="1" x14ac:dyDescent="0.2">
      <c r="C21" s="4" t="s">
        <v>606</v>
      </c>
    </row>
    <row r="22" spans="2:3" ht="15" customHeight="1" x14ac:dyDescent="0.2">
      <c r="C22" s="4" t="s">
        <v>607</v>
      </c>
    </row>
    <row r="23" spans="2:3" ht="27" customHeight="1" x14ac:dyDescent="0.2">
      <c r="C23" s="4" t="s">
        <v>608</v>
      </c>
    </row>
    <row r="24" spans="2:3" ht="27" customHeight="1" x14ac:dyDescent="0.2">
      <c r="C24" s="4" t="s">
        <v>609</v>
      </c>
    </row>
    <row r="26" spans="2:3" ht="18" customHeight="1" x14ac:dyDescent="0.2">
      <c r="B26" s="79" t="s">
        <v>309</v>
      </c>
      <c r="C26" s="80"/>
    </row>
    <row r="27" spans="2:3" ht="15" customHeight="1" x14ac:dyDescent="0.2">
      <c r="C27" s="4" t="s">
        <v>610</v>
      </c>
    </row>
    <row r="28" spans="2:3" ht="15" customHeight="1" x14ac:dyDescent="0.2">
      <c r="C28" s="4" t="s">
        <v>611</v>
      </c>
    </row>
    <row r="29" spans="2:3" ht="27" customHeight="1" x14ac:dyDescent="0.2">
      <c r="C29" s="4" t="s">
        <v>612</v>
      </c>
    </row>
    <row r="30" spans="2:3" ht="15" customHeight="1" x14ac:dyDescent="0.2">
      <c r="C30" s="4" t="s">
        <v>613</v>
      </c>
    </row>
    <row r="32" spans="2:3" ht="18" customHeight="1" x14ac:dyDescent="0.2">
      <c r="B32" s="79" t="s">
        <v>316</v>
      </c>
      <c r="C32" s="80"/>
    </row>
    <row r="33" spans="2:3" ht="15" customHeight="1" x14ac:dyDescent="0.2">
      <c r="B33" s="81" t="s">
        <v>317</v>
      </c>
      <c r="C33" s="4" t="s">
        <v>614</v>
      </c>
    </row>
    <row r="34" spans="2:3" ht="27" customHeight="1" x14ac:dyDescent="0.2">
      <c r="B34" s="81" t="s">
        <v>319</v>
      </c>
      <c r="C34" s="4" t="s">
        <v>615</v>
      </c>
    </row>
    <row r="35" spans="2:3" ht="40.5" customHeight="1" x14ac:dyDescent="0.2">
      <c r="B35" s="81" t="s">
        <v>321</v>
      </c>
      <c r="C35" s="4" t="s">
        <v>616</v>
      </c>
    </row>
    <row r="36" spans="2:3" ht="40.5" customHeight="1" x14ac:dyDescent="0.2">
      <c r="B36" s="81" t="s">
        <v>323</v>
      </c>
      <c r="C36" s="4" t="s">
        <v>617</v>
      </c>
    </row>
    <row r="37" spans="2:3" ht="15" customHeight="1" x14ac:dyDescent="0.2">
      <c r="B37" s="81" t="s">
        <v>325</v>
      </c>
      <c r="C37" s="4" t="s">
        <v>462</v>
      </c>
    </row>
    <row r="38" spans="2:3" ht="27" customHeight="1" x14ac:dyDescent="0.2">
      <c r="B38" s="81" t="s">
        <v>327</v>
      </c>
      <c r="C38" s="4" t="s">
        <v>618</v>
      </c>
    </row>
    <row r="40" spans="2:3" ht="18" customHeight="1" x14ac:dyDescent="0.2">
      <c r="B40" s="79" t="s">
        <v>329</v>
      </c>
      <c r="C40" s="80"/>
    </row>
    <row r="41" spans="2:3" ht="27" customHeight="1" x14ac:dyDescent="0.2">
      <c r="C41" s="4" t="s">
        <v>619</v>
      </c>
    </row>
    <row r="42" spans="2:3" ht="27" customHeight="1" x14ac:dyDescent="0.2">
      <c r="C42" s="4" t="s">
        <v>620</v>
      </c>
    </row>
    <row r="43" spans="2:3" ht="15" customHeight="1" x14ac:dyDescent="0.2">
      <c r="C43" s="4" t="s">
        <v>621</v>
      </c>
    </row>
    <row r="44" spans="2:3" ht="15" customHeight="1" x14ac:dyDescent="0.2">
      <c r="C44" s="4" t="s">
        <v>622</v>
      </c>
    </row>
    <row r="46" spans="2:3" ht="18" customHeight="1" x14ac:dyDescent="0.2">
      <c r="B46" s="79" t="s">
        <v>337</v>
      </c>
      <c r="C46" s="80"/>
    </row>
    <row r="47" spans="2:3" ht="15" customHeight="1" x14ac:dyDescent="0.2">
      <c r="B47" s="82" t="s">
        <v>338</v>
      </c>
      <c r="C47" s="83">
        <f>RESUMEN!$E$16</f>
        <v>800</v>
      </c>
    </row>
    <row r="48" spans="2:3" ht="15" customHeight="1" x14ac:dyDescent="0.2">
      <c r="B48" s="82" t="s">
        <v>339</v>
      </c>
      <c r="C48" s="84">
        <f>RESUMEN!$E$16*RESUMEN!$C$5</f>
        <v>320</v>
      </c>
    </row>
    <row r="49" spans="2:3" ht="15" customHeight="1" x14ac:dyDescent="0.2">
      <c r="B49" s="82" t="s">
        <v>340</v>
      </c>
      <c r="C49" s="83">
        <f>RESUMEN!$G$16</f>
        <v>1120</v>
      </c>
    </row>
    <row r="50" spans="2:3" ht="15" customHeight="1" x14ac:dyDescent="0.2">
      <c r="B50" s="81" t="s">
        <v>341</v>
      </c>
      <c r="C50" s="4" t="s">
        <v>56</v>
      </c>
    </row>
    <row r="51" spans="2:3" ht="27" customHeight="1" x14ac:dyDescent="0.2">
      <c r="B51" s="81" t="s">
        <v>342</v>
      </c>
      <c r="C51" s="4" t="s">
        <v>623</v>
      </c>
    </row>
    <row r="52" spans="2:3" ht="15" customHeight="1" x14ac:dyDescent="0.2">
      <c r="B52" s="81" t="s">
        <v>346</v>
      </c>
      <c r="C52" s="4" t="s">
        <v>624</v>
      </c>
    </row>
    <row r="53" spans="2:3" ht="27" customHeight="1" x14ac:dyDescent="0.2">
      <c r="B53" s="81" t="s">
        <v>348</v>
      </c>
      <c r="C53" s="4" t="s">
        <v>625</v>
      </c>
    </row>
    <row r="55" spans="2:3" ht="18" customHeight="1" x14ac:dyDescent="0.2">
      <c r="B55" s="79" t="s">
        <v>350</v>
      </c>
      <c r="C55" s="80"/>
    </row>
    <row r="56" spans="2:3" ht="15" customHeight="1" x14ac:dyDescent="0.2">
      <c r="C56" s="4" t="s">
        <v>626</v>
      </c>
    </row>
    <row r="57" spans="2:3" ht="40.5" customHeight="1" x14ac:dyDescent="0.2">
      <c r="C57" s="4" t="s">
        <v>627</v>
      </c>
    </row>
    <row r="58" spans="2:3" ht="15" customHeight="1" x14ac:dyDescent="0.2">
      <c r="C58" s="4" t="s">
        <v>628</v>
      </c>
    </row>
    <row r="60" spans="2:3" ht="18" customHeight="1" x14ac:dyDescent="0.2">
      <c r="B60" s="79" t="s">
        <v>356</v>
      </c>
      <c r="C60" s="80"/>
    </row>
    <row r="61" spans="2:3" ht="27" customHeight="1" x14ac:dyDescent="0.2">
      <c r="C61" s="4" t="s">
        <v>629</v>
      </c>
    </row>
    <row r="62" spans="2:3" ht="27" customHeight="1" x14ac:dyDescent="0.2">
      <c r="C62" s="4" t="s">
        <v>630</v>
      </c>
    </row>
  </sheetData>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61"/>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631</v>
      </c>
    </row>
    <row r="3" spans="2:3" ht="15" customHeight="1" x14ac:dyDescent="0.2">
      <c r="B3" s="12" t="s">
        <v>280</v>
      </c>
    </row>
    <row r="5" spans="2:3" ht="18" customHeight="1" x14ac:dyDescent="0.2">
      <c r="B5" s="79" t="s">
        <v>281</v>
      </c>
      <c r="C5" s="80"/>
    </row>
    <row r="6" spans="2:3" ht="15" customHeight="1" x14ac:dyDescent="0.2">
      <c r="B6" s="81" t="s">
        <v>282</v>
      </c>
      <c r="C6" s="4" t="s">
        <v>632</v>
      </c>
    </row>
    <row r="7" spans="2:3" ht="15" customHeight="1" x14ac:dyDescent="0.2">
      <c r="B7" s="81" t="s">
        <v>284</v>
      </c>
      <c r="C7" s="4" t="s">
        <v>633</v>
      </c>
    </row>
    <row r="8" spans="2:3" ht="15" customHeight="1" x14ac:dyDescent="0.2">
      <c r="B8" s="81" t="s">
        <v>286</v>
      </c>
      <c r="C8" s="4" t="s">
        <v>634</v>
      </c>
    </row>
    <row r="9" spans="2:3" ht="15" customHeight="1" x14ac:dyDescent="0.2">
      <c r="B9" s="81" t="s">
        <v>288</v>
      </c>
      <c r="C9" s="4" t="s">
        <v>635</v>
      </c>
    </row>
    <row r="10" spans="2:3" ht="15" customHeight="1" x14ac:dyDescent="0.2">
      <c r="B10" s="81" t="s">
        <v>290</v>
      </c>
      <c r="C10" s="4" t="s">
        <v>636</v>
      </c>
    </row>
    <row r="11" spans="2:3" ht="27" customHeight="1" x14ac:dyDescent="0.2">
      <c r="B11" s="81" t="s">
        <v>24</v>
      </c>
      <c r="C11" s="4" t="s">
        <v>637</v>
      </c>
    </row>
    <row r="12" spans="2:3" ht="15" customHeight="1" x14ac:dyDescent="0.2">
      <c r="B12" s="81" t="s">
        <v>293</v>
      </c>
      <c r="C12" s="4" t="s">
        <v>445</v>
      </c>
    </row>
    <row r="14" spans="2:3" ht="18" customHeight="1" x14ac:dyDescent="0.2">
      <c r="B14" s="79" t="s">
        <v>295</v>
      </c>
      <c r="C14" s="80"/>
    </row>
    <row r="15" spans="2:3" ht="54" customHeight="1" x14ac:dyDescent="0.2">
      <c r="B15" s="81" t="s">
        <v>296</v>
      </c>
      <c r="C15" s="4" t="s">
        <v>638</v>
      </c>
    </row>
    <row r="17" spans="2:3" ht="18" customHeight="1" x14ac:dyDescent="0.2">
      <c r="B17" s="79" t="s">
        <v>298</v>
      </c>
      <c r="C17" s="80"/>
    </row>
    <row r="18" spans="2:3" ht="40.5" customHeight="1" x14ac:dyDescent="0.2">
      <c r="C18" s="4" t="s">
        <v>639</v>
      </c>
    </row>
    <row r="19" spans="2:3" ht="27" customHeight="1" x14ac:dyDescent="0.2">
      <c r="C19" s="4" t="s">
        <v>640</v>
      </c>
    </row>
    <row r="20" spans="2:3" ht="27" customHeight="1" x14ac:dyDescent="0.2">
      <c r="C20" s="4" t="s">
        <v>641</v>
      </c>
    </row>
    <row r="21" spans="2:3" ht="27" customHeight="1" x14ac:dyDescent="0.2">
      <c r="C21" s="4" t="s">
        <v>642</v>
      </c>
    </row>
    <row r="22" spans="2:3" ht="27" customHeight="1" x14ac:dyDescent="0.2">
      <c r="C22" s="4" t="s">
        <v>643</v>
      </c>
    </row>
    <row r="23" spans="2:3" ht="15" customHeight="1" x14ac:dyDescent="0.2">
      <c r="C23" s="4" t="s">
        <v>644</v>
      </c>
    </row>
    <row r="24" spans="2:3" ht="27" customHeight="1" x14ac:dyDescent="0.2">
      <c r="C24" s="4" t="s">
        <v>645</v>
      </c>
    </row>
    <row r="26" spans="2:3" ht="18" customHeight="1" x14ac:dyDescent="0.2">
      <c r="B26" s="79" t="s">
        <v>309</v>
      </c>
      <c r="C26" s="80"/>
    </row>
    <row r="27" spans="2:3" ht="27" customHeight="1" x14ac:dyDescent="0.2">
      <c r="C27" s="4" t="s">
        <v>646</v>
      </c>
    </row>
    <row r="28" spans="2:3" ht="27" customHeight="1" x14ac:dyDescent="0.2">
      <c r="C28" s="4" t="s">
        <v>647</v>
      </c>
    </row>
    <row r="29" spans="2:3" ht="15" customHeight="1" x14ac:dyDescent="0.2">
      <c r="C29" s="4" t="s">
        <v>648</v>
      </c>
    </row>
    <row r="31" spans="2:3" ht="18" customHeight="1" x14ac:dyDescent="0.2">
      <c r="B31" s="79" t="s">
        <v>316</v>
      </c>
      <c r="C31" s="80"/>
    </row>
    <row r="32" spans="2:3" ht="27" customHeight="1" x14ac:dyDescent="0.2">
      <c r="B32" s="81" t="s">
        <v>317</v>
      </c>
      <c r="C32" s="4" t="s">
        <v>649</v>
      </c>
    </row>
    <row r="33" spans="2:3" ht="27" customHeight="1" x14ac:dyDescent="0.2">
      <c r="B33" s="81" t="s">
        <v>319</v>
      </c>
      <c r="C33" s="4" t="s">
        <v>650</v>
      </c>
    </row>
    <row r="34" spans="2:3" ht="40.5" customHeight="1" x14ac:dyDescent="0.2">
      <c r="B34" s="81" t="s">
        <v>321</v>
      </c>
      <c r="C34" s="4" t="s">
        <v>651</v>
      </c>
    </row>
    <row r="35" spans="2:3" ht="27" customHeight="1" x14ac:dyDescent="0.2">
      <c r="B35" s="81" t="s">
        <v>323</v>
      </c>
      <c r="C35" s="4" t="s">
        <v>652</v>
      </c>
    </row>
    <row r="36" spans="2:3" ht="15" customHeight="1" x14ac:dyDescent="0.2">
      <c r="B36" s="81" t="s">
        <v>325</v>
      </c>
      <c r="C36" s="4" t="s">
        <v>653</v>
      </c>
    </row>
    <row r="37" spans="2:3" ht="27" customHeight="1" x14ac:dyDescent="0.2">
      <c r="B37" s="81" t="s">
        <v>327</v>
      </c>
      <c r="C37" s="4" t="s">
        <v>654</v>
      </c>
    </row>
    <row r="39" spans="2:3" ht="18" customHeight="1" x14ac:dyDescent="0.2">
      <c r="B39" s="79" t="s">
        <v>329</v>
      </c>
      <c r="C39" s="80"/>
    </row>
    <row r="40" spans="2:3" ht="27" customHeight="1" x14ac:dyDescent="0.2">
      <c r="C40" s="4" t="s">
        <v>655</v>
      </c>
    </row>
    <row r="41" spans="2:3" ht="27" customHeight="1" x14ac:dyDescent="0.2">
      <c r="C41" s="4" t="s">
        <v>656</v>
      </c>
    </row>
    <row r="42" spans="2:3" ht="27" customHeight="1" x14ac:dyDescent="0.2">
      <c r="C42" s="4" t="s">
        <v>657</v>
      </c>
    </row>
    <row r="44" spans="2:3" ht="18" customHeight="1" x14ac:dyDescent="0.2">
      <c r="B44" s="79" t="s">
        <v>337</v>
      </c>
      <c r="C44" s="80"/>
    </row>
    <row r="45" spans="2:3" ht="15" customHeight="1" x14ac:dyDescent="0.2">
      <c r="B45" s="82" t="s">
        <v>338</v>
      </c>
      <c r="C45" s="83">
        <f>RESUMEN!$E$17</f>
        <v>1500</v>
      </c>
    </row>
    <row r="46" spans="2:3" ht="15" customHeight="1" x14ac:dyDescent="0.2">
      <c r="B46" s="82" t="s">
        <v>339</v>
      </c>
      <c r="C46" s="84">
        <f>RESUMEN!$E$17*RESUMEN!$C$5</f>
        <v>600</v>
      </c>
    </row>
    <row r="47" spans="2:3" ht="15" customHeight="1" x14ac:dyDescent="0.2">
      <c r="B47" s="82" t="s">
        <v>340</v>
      </c>
      <c r="C47" s="83">
        <f>RESUMEN!$G$17</f>
        <v>2100</v>
      </c>
    </row>
    <row r="48" spans="2:3" ht="15" customHeight="1" x14ac:dyDescent="0.2">
      <c r="B48" s="81" t="s">
        <v>341</v>
      </c>
      <c r="C48" s="4" t="s">
        <v>61</v>
      </c>
    </row>
    <row r="49" spans="2:3" ht="27" customHeight="1" x14ac:dyDescent="0.2">
      <c r="B49" s="81" t="s">
        <v>342</v>
      </c>
      <c r="C49" s="4" t="s">
        <v>658</v>
      </c>
    </row>
    <row r="50" spans="2:3" ht="15" customHeight="1" x14ac:dyDescent="0.2">
      <c r="B50" s="81" t="s">
        <v>346</v>
      </c>
      <c r="C50" s="4" t="s">
        <v>659</v>
      </c>
    </row>
    <row r="51" spans="2:3" ht="40.5" customHeight="1" x14ac:dyDescent="0.2">
      <c r="B51" s="81" t="s">
        <v>348</v>
      </c>
      <c r="C51" s="4" t="s">
        <v>660</v>
      </c>
    </row>
    <row r="53" spans="2:3" ht="18" customHeight="1" x14ac:dyDescent="0.2">
      <c r="B53" s="79" t="s">
        <v>350</v>
      </c>
      <c r="C53" s="80"/>
    </row>
    <row r="54" spans="2:3" ht="15" customHeight="1" x14ac:dyDescent="0.2">
      <c r="C54" s="4" t="s">
        <v>661</v>
      </c>
    </row>
    <row r="55" spans="2:3" ht="27" customHeight="1" x14ac:dyDescent="0.2">
      <c r="C55" s="4" t="s">
        <v>662</v>
      </c>
    </row>
    <row r="56" spans="2:3" ht="27" customHeight="1" x14ac:dyDescent="0.2">
      <c r="C56" s="4" t="s">
        <v>663</v>
      </c>
    </row>
    <row r="57" spans="2:3" ht="15" customHeight="1" x14ac:dyDescent="0.2">
      <c r="C57" s="4" t="s">
        <v>664</v>
      </c>
    </row>
    <row r="59" spans="2:3" ht="18" customHeight="1" x14ac:dyDescent="0.2">
      <c r="B59" s="79" t="s">
        <v>356</v>
      </c>
      <c r="C59" s="80"/>
    </row>
    <row r="60" spans="2:3" ht="27" customHeight="1" x14ac:dyDescent="0.2">
      <c r="C60" s="4" t="s">
        <v>665</v>
      </c>
    </row>
    <row r="61" spans="2:3" ht="27" customHeight="1" x14ac:dyDescent="0.2">
      <c r="C61" s="4" t="s">
        <v>666</v>
      </c>
    </row>
  </sheetData>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60"/>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667</v>
      </c>
    </row>
    <row r="3" spans="2:3" ht="15" customHeight="1" x14ac:dyDescent="0.2">
      <c r="B3" s="12" t="s">
        <v>280</v>
      </c>
    </row>
    <row r="5" spans="2:3" ht="18" customHeight="1" x14ac:dyDescent="0.2">
      <c r="B5" s="79" t="s">
        <v>281</v>
      </c>
      <c r="C5" s="80"/>
    </row>
    <row r="6" spans="2:3" ht="15" customHeight="1" x14ac:dyDescent="0.2">
      <c r="B6" s="81" t="s">
        <v>282</v>
      </c>
      <c r="C6" s="4" t="s">
        <v>668</v>
      </c>
    </row>
    <row r="7" spans="2:3" ht="15" customHeight="1" x14ac:dyDescent="0.2">
      <c r="B7" s="81" t="s">
        <v>284</v>
      </c>
      <c r="C7" s="4" t="s">
        <v>669</v>
      </c>
    </row>
    <row r="8" spans="2:3" ht="15" customHeight="1" x14ac:dyDescent="0.2">
      <c r="B8" s="81" t="s">
        <v>286</v>
      </c>
      <c r="C8" s="4" t="s">
        <v>670</v>
      </c>
    </row>
    <row r="9" spans="2:3" ht="27" customHeight="1" x14ac:dyDescent="0.2">
      <c r="B9" s="81" t="s">
        <v>288</v>
      </c>
      <c r="C9" s="4" t="s">
        <v>671</v>
      </c>
    </row>
    <row r="10" spans="2:3" ht="15" customHeight="1" x14ac:dyDescent="0.2">
      <c r="B10" s="81" t="s">
        <v>290</v>
      </c>
      <c r="C10" s="4" t="s">
        <v>672</v>
      </c>
    </row>
    <row r="11" spans="2:3" ht="27" customHeight="1" x14ac:dyDescent="0.2">
      <c r="B11" s="81" t="s">
        <v>24</v>
      </c>
      <c r="C11" s="4" t="s">
        <v>673</v>
      </c>
    </row>
    <row r="12" spans="2:3" ht="15" customHeight="1" x14ac:dyDescent="0.2">
      <c r="B12" s="81" t="s">
        <v>293</v>
      </c>
      <c r="C12" s="4" t="s">
        <v>445</v>
      </c>
    </row>
    <row r="14" spans="2:3" ht="18" customHeight="1" x14ac:dyDescent="0.2">
      <c r="B14" s="79" t="s">
        <v>295</v>
      </c>
      <c r="C14" s="80"/>
    </row>
    <row r="15" spans="2:3" ht="54" customHeight="1" x14ac:dyDescent="0.2">
      <c r="B15" s="81" t="s">
        <v>296</v>
      </c>
      <c r="C15" s="4" t="s">
        <v>674</v>
      </c>
    </row>
    <row r="17" spans="2:3" ht="18" customHeight="1" x14ac:dyDescent="0.2">
      <c r="B17" s="79" t="s">
        <v>298</v>
      </c>
      <c r="C17" s="80"/>
    </row>
    <row r="18" spans="2:3" ht="27" customHeight="1" x14ac:dyDescent="0.2">
      <c r="C18" s="4" t="s">
        <v>675</v>
      </c>
    </row>
    <row r="19" spans="2:3" ht="27" customHeight="1" x14ac:dyDescent="0.2">
      <c r="C19" s="4" t="s">
        <v>676</v>
      </c>
    </row>
    <row r="20" spans="2:3" ht="27" customHeight="1" x14ac:dyDescent="0.2">
      <c r="C20" s="4" t="s">
        <v>677</v>
      </c>
    </row>
    <row r="21" spans="2:3" ht="27" customHeight="1" x14ac:dyDescent="0.2">
      <c r="C21" s="4" t="s">
        <v>678</v>
      </c>
    </row>
    <row r="22" spans="2:3" ht="27" customHeight="1" x14ac:dyDescent="0.2">
      <c r="C22" s="4" t="s">
        <v>679</v>
      </c>
    </row>
    <row r="23" spans="2:3" ht="27" customHeight="1" x14ac:dyDescent="0.2">
      <c r="C23" s="4" t="s">
        <v>680</v>
      </c>
    </row>
    <row r="24" spans="2:3" ht="27" customHeight="1" x14ac:dyDescent="0.2">
      <c r="C24" s="4" t="s">
        <v>681</v>
      </c>
    </row>
    <row r="26" spans="2:3" ht="18" customHeight="1" x14ac:dyDescent="0.2">
      <c r="B26" s="79" t="s">
        <v>309</v>
      </c>
      <c r="C26" s="80"/>
    </row>
    <row r="27" spans="2:3" ht="27" customHeight="1" x14ac:dyDescent="0.2">
      <c r="C27" s="4" t="s">
        <v>682</v>
      </c>
    </row>
    <row r="28" spans="2:3" ht="27" customHeight="1" x14ac:dyDescent="0.2">
      <c r="C28" s="4" t="s">
        <v>683</v>
      </c>
    </row>
    <row r="29" spans="2:3" ht="15" customHeight="1" x14ac:dyDescent="0.2">
      <c r="C29" s="4" t="s">
        <v>684</v>
      </c>
    </row>
    <row r="31" spans="2:3" ht="18" customHeight="1" x14ac:dyDescent="0.2">
      <c r="B31" s="79" t="s">
        <v>316</v>
      </c>
      <c r="C31" s="80"/>
    </row>
    <row r="32" spans="2:3" ht="27" customHeight="1" x14ac:dyDescent="0.2">
      <c r="B32" s="81" t="s">
        <v>317</v>
      </c>
      <c r="C32" s="4" t="s">
        <v>685</v>
      </c>
    </row>
    <row r="33" spans="2:3" ht="27" customHeight="1" x14ac:dyDescent="0.2">
      <c r="B33" s="81" t="s">
        <v>319</v>
      </c>
      <c r="C33" s="4" t="s">
        <v>686</v>
      </c>
    </row>
    <row r="34" spans="2:3" ht="40.5" customHeight="1" x14ac:dyDescent="0.2">
      <c r="B34" s="81" t="s">
        <v>321</v>
      </c>
      <c r="C34" s="4" t="s">
        <v>687</v>
      </c>
    </row>
    <row r="35" spans="2:3" ht="40.5" customHeight="1" x14ac:dyDescent="0.2">
      <c r="B35" s="81" t="s">
        <v>323</v>
      </c>
      <c r="C35" s="4" t="s">
        <v>688</v>
      </c>
    </row>
    <row r="36" spans="2:3" ht="15" customHeight="1" x14ac:dyDescent="0.2">
      <c r="B36" s="81" t="s">
        <v>325</v>
      </c>
      <c r="C36" s="4" t="s">
        <v>689</v>
      </c>
    </row>
    <row r="37" spans="2:3" ht="15" customHeight="1" x14ac:dyDescent="0.2">
      <c r="B37" s="81" t="s">
        <v>327</v>
      </c>
      <c r="C37" s="4" t="s">
        <v>690</v>
      </c>
    </row>
    <row r="39" spans="2:3" ht="18" customHeight="1" x14ac:dyDescent="0.2">
      <c r="B39" s="79" t="s">
        <v>329</v>
      </c>
      <c r="C39" s="80"/>
    </row>
    <row r="40" spans="2:3" ht="27" customHeight="1" x14ac:dyDescent="0.2">
      <c r="C40" s="4" t="s">
        <v>691</v>
      </c>
    </row>
    <row r="41" spans="2:3" ht="15" customHeight="1" x14ac:dyDescent="0.2">
      <c r="C41" s="4" t="s">
        <v>692</v>
      </c>
    </row>
    <row r="42" spans="2:3" ht="15" customHeight="1" x14ac:dyDescent="0.2">
      <c r="C42" s="4" t="s">
        <v>693</v>
      </c>
    </row>
    <row r="44" spans="2:3" ht="18" customHeight="1" x14ac:dyDescent="0.2">
      <c r="B44" s="79" t="s">
        <v>337</v>
      </c>
      <c r="C44" s="80"/>
    </row>
    <row r="45" spans="2:3" ht="15" customHeight="1" x14ac:dyDescent="0.2">
      <c r="B45" s="82" t="s">
        <v>338</v>
      </c>
      <c r="C45" s="83">
        <f>RESUMEN!$E$18</f>
        <v>2000</v>
      </c>
    </row>
    <row r="46" spans="2:3" ht="15" customHeight="1" x14ac:dyDescent="0.2">
      <c r="B46" s="82" t="s">
        <v>339</v>
      </c>
      <c r="C46" s="84">
        <f>RESUMEN!$E$18*RESUMEN!$C$5</f>
        <v>800</v>
      </c>
    </row>
    <row r="47" spans="2:3" ht="15" customHeight="1" x14ac:dyDescent="0.2">
      <c r="B47" s="82" t="s">
        <v>340</v>
      </c>
      <c r="C47" s="83">
        <f>RESUMEN!$G$18</f>
        <v>2800</v>
      </c>
    </row>
    <row r="48" spans="2:3" ht="15" customHeight="1" x14ac:dyDescent="0.2">
      <c r="B48" s="81" t="s">
        <v>341</v>
      </c>
      <c r="C48" s="4" t="s">
        <v>66</v>
      </c>
    </row>
    <row r="49" spans="2:3" ht="27" customHeight="1" x14ac:dyDescent="0.2">
      <c r="B49" s="81" t="s">
        <v>342</v>
      </c>
      <c r="C49" s="4" t="s">
        <v>694</v>
      </c>
    </row>
    <row r="50" spans="2:3" ht="15" customHeight="1" x14ac:dyDescent="0.2">
      <c r="B50" s="81" t="s">
        <v>346</v>
      </c>
      <c r="C50" s="4" t="s">
        <v>695</v>
      </c>
    </row>
    <row r="51" spans="2:3" ht="40.5" customHeight="1" x14ac:dyDescent="0.2">
      <c r="B51" s="81" t="s">
        <v>348</v>
      </c>
      <c r="C51" s="4" t="s">
        <v>696</v>
      </c>
    </row>
    <row r="53" spans="2:3" ht="18" customHeight="1" x14ac:dyDescent="0.2">
      <c r="B53" s="79" t="s">
        <v>350</v>
      </c>
      <c r="C53" s="80"/>
    </row>
    <row r="54" spans="2:3" ht="27" customHeight="1" x14ac:dyDescent="0.2">
      <c r="C54" s="4" t="s">
        <v>697</v>
      </c>
    </row>
    <row r="55" spans="2:3" ht="27" customHeight="1" x14ac:dyDescent="0.2">
      <c r="C55" s="4" t="s">
        <v>698</v>
      </c>
    </row>
    <row r="56" spans="2:3" ht="27" customHeight="1" x14ac:dyDescent="0.2">
      <c r="C56" s="4" t="s">
        <v>699</v>
      </c>
    </row>
    <row r="58" spans="2:3" ht="18" customHeight="1" x14ac:dyDescent="0.2">
      <c r="B58" s="79" t="s">
        <v>356</v>
      </c>
      <c r="C58" s="80"/>
    </row>
    <row r="59" spans="2:3" ht="27" customHeight="1" x14ac:dyDescent="0.2">
      <c r="C59" s="4" t="s">
        <v>700</v>
      </c>
    </row>
    <row r="60" spans="2:3" ht="27" customHeight="1" x14ac:dyDescent="0.2">
      <c r="C60" s="4" t="s">
        <v>701</v>
      </c>
    </row>
  </sheetData>
  <pageMargins left="0.75" right="0.75" top="1" bottom="1"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66"/>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702</v>
      </c>
    </row>
    <row r="3" spans="2:3" ht="15" customHeight="1" x14ac:dyDescent="0.2">
      <c r="B3" s="12" t="s">
        <v>280</v>
      </c>
    </row>
    <row r="5" spans="2:3" ht="18" customHeight="1" x14ac:dyDescent="0.2">
      <c r="B5" s="79" t="s">
        <v>281</v>
      </c>
      <c r="C5" s="80"/>
    </row>
    <row r="6" spans="2:3" ht="15" customHeight="1" x14ac:dyDescent="0.2">
      <c r="B6" s="81" t="s">
        <v>282</v>
      </c>
      <c r="C6" s="4" t="s">
        <v>703</v>
      </c>
    </row>
    <row r="7" spans="2:3" ht="15" customHeight="1" x14ac:dyDescent="0.2">
      <c r="B7" s="81" t="s">
        <v>284</v>
      </c>
      <c r="C7" s="4" t="s">
        <v>704</v>
      </c>
    </row>
    <row r="8" spans="2:3" ht="27" customHeight="1" x14ac:dyDescent="0.2">
      <c r="B8" s="81" t="s">
        <v>286</v>
      </c>
      <c r="C8" s="4" t="s">
        <v>705</v>
      </c>
    </row>
    <row r="9" spans="2:3" ht="40.5" customHeight="1" x14ac:dyDescent="0.2">
      <c r="B9" s="81" t="s">
        <v>288</v>
      </c>
      <c r="C9" s="4" t="s">
        <v>706</v>
      </c>
    </row>
    <row r="10" spans="2:3" ht="15" customHeight="1" x14ac:dyDescent="0.2">
      <c r="B10" s="81" t="s">
        <v>290</v>
      </c>
      <c r="C10" s="4" t="s">
        <v>707</v>
      </c>
    </row>
    <row r="11" spans="2:3" ht="27" customHeight="1" x14ac:dyDescent="0.2">
      <c r="B11" s="81" t="s">
        <v>24</v>
      </c>
      <c r="C11" s="4" t="s">
        <v>708</v>
      </c>
    </row>
    <row r="12" spans="2:3" ht="15" customHeight="1" x14ac:dyDescent="0.2">
      <c r="B12" s="81" t="s">
        <v>293</v>
      </c>
      <c r="C12" s="4" t="s">
        <v>709</v>
      </c>
    </row>
    <row r="14" spans="2:3" ht="18" customHeight="1" x14ac:dyDescent="0.2">
      <c r="B14" s="79" t="s">
        <v>295</v>
      </c>
      <c r="C14" s="80"/>
    </row>
    <row r="15" spans="2:3" ht="67.5" customHeight="1" x14ac:dyDescent="0.2">
      <c r="B15" s="81" t="s">
        <v>296</v>
      </c>
      <c r="C15" s="4" t="s">
        <v>710</v>
      </c>
    </row>
    <row r="17" spans="2:3" ht="18" customHeight="1" x14ac:dyDescent="0.2">
      <c r="B17" s="79" t="s">
        <v>298</v>
      </c>
      <c r="C17" s="80"/>
    </row>
    <row r="18" spans="2:3" ht="27" customHeight="1" x14ac:dyDescent="0.2">
      <c r="C18" s="4" t="s">
        <v>711</v>
      </c>
    </row>
    <row r="19" spans="2:3" ht="27" customHeight="1" x14ac:dyDescent="0.2">
      <c r="C19" s="4" t="s">
        <v>712</v>
      </c>
    </row>
    <row r="20" spans="2:3" ht="27" customHeight="1" x14ac:dyDescent="0.2">
      <c r="C20" s="4" t="s">
        <v>713</v>
      </c>
    </row>
    <row r="21" spans="2:3" ht="40.5" customHeight="1" x14ac:dyDescent="0.2">
      <c r="C21" s="4" t="s">
        <v>714</v>
      </c>
    </row>
    <row r="22" spans="2:3" ht="27" customHeight="1" x14ac:dyDescent="0.2">
      <c r="C22" s="4" t="s">
        <v>715</v>
      </c>
    </row>
    <row r="23" spans="2:3" ht="27" customHeight="1" x14ac:dyDescent="0.2">
      <c r="C23" s="4" t="s">
        <v>716</v>
      </c>
    </row>
    <row r="24" spans="2:3" ht="27" customHeight="1" x14ac:dyDescent="0.2">
      <c r="C24" s="4" t="s">
        <v>717</v>
      </c>
    </row>
    <row r="25" spans="2:3" ht="27" customHeight="1" x14ac:dyDescent="0.2">
      <c r="C25" s="4" t="s">
        <v>718</v>
      </c>
    </row>
    <row r="27" spans="2:3" ht="18" customHeight="1" x14ac:dyDescent="0.2">
      <c r="B27" s="79" t="s">
        <v>309</v>
      </c>
      <c r="C27" s="80"/>
    </row>
    <row r="28" spans="2:3" ht="15" customHeight="1" x14ac:dyDescent="0.2">
      <c r="C28" s="4" t="s">
        <v>719</v>
      </c>
    </row>
    <row r="29" spans="2:3" ht="15" customHeight="1" x14ac:dyDescent="0.2">
      <c r="C29" s="4" t="s">
        <v>720</v>
      </c>
    </row>
    <row r="30" spans="2:3" ht="15" customHeight="1" x14ac:dyDescent="0.2">
      <c r="C30" s="4" t="s">
        <v>721</v>
      </c>
    </row>
    <row r="31" spans="2:3" ht="15" customHeight="1" x14ac:dyDescent="0.2">
      <c r="C31" s="4" t="s">
        <v>722</v>
      </c>
    </row>
    <row r="32" spans="2:3" ht="15" customHeight="1" x14ac:dyDescent="0.2">
      <c r="C32" s="4" t="s">
        <v>723</v>
      </c>
    </row>
    <row r="34" spans="2:3" ht="18" customHeight="1" x14ac:dyDescent="0.2">
      <c r="B34" s="79" t="s">
        <v>316</v>
      </c>
      <c r="C34" s="80"/>
    </row>
    <row r="35" spans="2:3" ht="27" customHeight="1" x14ac:dyDescent="0.2">
      <c r="B35" s="81" t="s">
        <v>317</v>
      </c>
      <c r="C35" s="4" t="s">
        <v>724</v>
      </c>
    </row>
    <row r="36" spans="2:3" ht="27" customHeight="1" x14ac:dyDescent="0.2">
      <c r="B36" s="81" t="s">
        <v>319</v>
      </c>
      <c r="C36" s="4" t="s">
        <v>725</v>
      </c>
    </row>
    <row r="37" spans="2:3" ht="27" customHeight="1" x14ac:dyDescent="0.2">
      <c r="B37" s="81" t="s">
        <v>321</v>
      </c>
      <c r="C37" s="4" t="s">
        <v>726</v>
      </c>
    </row>
    <row r="38" spans="2:3" ht="40.5" customHeight="1" x14ac:dyDescent="0.2">
      <c r="B38" s="81" t="s">
        <v>323</v>
      </c>
      <c r="C38" s="4" t="s">
        <v>727</v>
      </c>
    </row>
    <row r="39" spans="2:3" ht="15" customHeight="1" x14ac:dyDescent="0.2">
      <c r="B39" s="81" t="s">
        <v>325</v>
      </c>
      <c r="C39" s="4" t="s">
        <v>462</v>
      </c>
    </row>
    <row r="40" spans="2:3" ht="15" customHeight="1" x14ac:dyDescent="0.2">
      <c r="B40" s="81" t="s">
        <v>327</v>
      </c>
      <c r="C40" s="4" t="s">
        <v>728</v>
      </c>
    </row>
    <row r="42" spans="2:3" ht="18" customHeight="1" x14ac:dyDescent="0.2">
      <c r="B42" s="79" t="s">
        <v>329</v>
      </c>
      <c r="C42" s="80"/>
    </row>
    <row r="43" spans="2:3" ht="27" customHeight="1" x14ac:dyDescent="0.2">
      <c r="C43" s="4" t="s">
        <v>729</v>
      </c>
    </row>
    <row r="44" spans="2:3" ht="27" customHeight="1" x14ac:dyDescent="0.2">
      <c r="C44" s="4" t="s">
        <v>730</v>
      </c>
    </row>
    <row r="45" spans="2:3" ht="27" customHeight="1" x14ac:dyDescent="0.2">
      <c r="C45" s="4" t="s">
        <v>731</v>
      </c>
    </row>
    <row r="46" spans="2:3" ht="15" customHeight="1" x14ac:dyDescent="0.2">
      <c r="C46" s="4" t="s">
        <v>732</v>
      </c>
    </row>
    <row r="47" spans="2:3" ht="27" customHeight="1" x14ac:dyDescent="0.2">
      <c r="C47" s="4" t="s">
        <v>733</v>
      </c>
    </row>
    <row r="49" spans="2:3" ht="18" customHeight="1" x14ac:dyDescent="0.2">
      <c r="B49" s="79" t="s">
        <v>337</v>
      </c>
      <c r="C49" s="80"/>
    </row>
    <row r="50" spans="2:3" ht="15" customHeight="1" x14ac:dyDescent="0.2">
      <c r="B50" s="82" t="s">
        <v>338</v>
      </c>
      <c r="C50" s="83">
        <f>RESUMEN!$E$22</f>
        <v>400</v>
      </c>
    </row>
    <row r="51" spans="2:3" ht="15" customHeight="1" x14ac:dyDescent="0.2">
      <c r="B51" s="82" t="s">
        <v>339</v>
      </c>
      <c r="C51" s="84">
        <f>RESUMEN!$E$22*RESUMEN!$C$5</f>
        <v>160</v>
      </c>
    </row>
    <row r="52" spans="2:3" ht="15" customHeight="1" x14ac:dyDescent="0.2">
      <c r="B52" s="82" t="s">
        <v>340</v>
      </c>
      <c r="C52" s="83">
        <f>RESUMEN!$G$22</f>
        <v>560</v>
      </c>
    </row>
    <row r="53" spans="2:3" ht="15" customHeight="1" x14ac:dyDescent="0.2">
      <c r="B53" s="81" t="s">
        <v>341</v>
      </c>
      <c r="C53" s="4" t="s">
        <v>72</v>
      </c>
    </row>
    <row r="54" spans="2:3" ht="27" customHeight="1" x14ac:dyDescent="0.2">
      <c r="B54" s="81" t="s">
        <v>342</v>
      </c>
      <c r="C54" s="4" t="s">
        <v>734</v>
      </c>
    </row>
    <row r="55" spans="2:3" ht="15" customHeight="1" x14ac:dyDescent="0.2">
      <c r="B55" s="81" t="s">
        <v>346</v>
      </c>
      <c r="C55" s="4" t="s">
        <v>735</v>
      </c>
    </row>
    <row r="56" spans="2:3" ht="67.5" customHeight="1" x14ac:dyDescent="0.2">
      <c r="B56" s="81" t="s">
        <v>348</v>
      </c>
      <c r="C56" s="4" t="s">
        <v>736</v>
      </c>
    </row>
    <row r="58" spans="2:3" ht="18" customHeight="1" x14ac:dyDescent="0.2">
      <c r="B58" s="79" t="s">
        <v>350</v>
      </c>
      <c r="C58" s="80"/>
    </row>
    <row r="59" spans="2:3" ht="27" customHeight="1" x14ac:dyDescent="0.2">
      <c r="C59" s="4" t="s">
        <v>737</v>
      </c>
    </row>
    <row r="60" spans="2:3" ht="27" customHeight="1" x14ac:dyDescent="0.2">
      <c r="C60" s="4" t="s">
        <v>738</v>
      </c>
    </row>
    <row r="61" spans="2:3" ht="27" customHeight="1" x14ac:dyDescent="0.2">
      <c r="C61" s="4" t="s">
        <v>739</v>
      </c>
    </row>
    <row r="62" spans="2:3" ht="15" customHeight="1" x14ac:dyDescent="0.2">
      <c r="C62" s="4" t="s">
        <v>740</v>
      </c>
    </row>
    <row r="64" spans="2:3" ht="18" customHeight="1" x14ac:dyDescent="0.2">
      <c r="B64" s="79" t="s">
        <v>356</v>
      </c>
      <c r="C64" s="80"/>
    </row>
    <row r="65" spans="3:3" ht="40.5" customHeight="1" x14ac:dyDescent="0.2">
      <c r="C65" s="4" t="s">
        <v>741</v>
      </c>
    </row>
    <row r="66" spans="3:3" ht="27" customHeight="1" x14ac:dyDescent="0.2">
      <c r="C66" s="4" t="s">
        <v>742</v>
      </c>
    </row>
  </sheetData>
  <pageMargins left="0.75" right="0.75" top="1" bottom="1"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62"/>
  <sheetViews>
    <sheetView showGridLines="0" topLeftCell="A45" zoomScale="130" zoomScaleNormal="13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743</v>
      </c>
    </row>
    <row r="3" spans="2:3" ht="15" customHeight="1" x14ac:dyDescent="0.2">
      <c r="B3" s="12" t="s">
        <v>280</v>
      </c>
    </row>
    <row r="5" spans="2:3" ht="18" customHeight="1" x14ac:dyDescent="0.2">
      <c r="B5" s="79" t="s">
        <v>281</v>
      </c>
      <c r="C5" s="80"/>
    </row>
    <row r="6" spans="2:3" ht="15" customHeight="1" x14ac:dyDescent="0.2">
      <c r="B6" s="81" t="s">
        <v>282</v>
      </c>
      <c r="C6" s="4" t="s">
        <v>744</v>
      </c>
    </row>
    <row r="7" spans="2:3" ht="15" customHeight="1" x14ac:dyDescent="0.2">
      <c r="B7" s="81" t="s">
        <v>284</v>
      </c>
      <c r="C7" s="4" t="s">
        <v>704</v>
      </c>
    </row>
    <row r="8" spans="2:3" ht="15" customHeight="1" x14ac:dyDescent="0.2">
      <c r="B8" s="81" t="s">
        <v>286</v>
      </c>
      <c r="C8" s="4" t="s">
        <v>68</v>
      </c>
    </row>
    <row r="9" spans="2:3" ht="15" customHeight="1" x14ac:dyDescent="0.2">
      <c r="B9" s="81" t="s">
        <v>288</v>
      </c>
      <c r="C9" s="4" t="s">
        <v>481</v>
      </c>
    </row>
    <row r="10" spans="2:3" ht="27" customHeight="1" x14ac:dyDescent="0.2">
      <c r="B10" s="81" t="s">
        <v>290</v>
      </c>
      <c r="C10" s="4" t="s">
        <v>745</v>
      </c>
    </row>
    <row r="11" spans="2:3" ht="27" customHeight="1" x14ac:dyDescent="0.2">
      <c r="B11" s="81" t="s">
        <v>24</v>
      </c>
      <c r="C11" s="4" t="s">
        <v>746</v>
      </c>
    </row>
    <row r="12" spans="2:3" ht="15" customHeight="1" x14ac:dyDescent="0.2">
      <c r="B12" s="81" t="s">
        <v>293</v>
      </c>
      <c r="C12" s="4" t="s">
        <v>709</v>
      </c>
    </row>
    <row r="14" spans="2:3" ht="18" customHeight="1" x14ac:dyDescent="0.2">
      <c r="B14" s="79" t="s">
        <v>295</v>
      </c>
      <c r="C14" s="80"/>
    </row>
    <row r="15" spans="2:3" ht="40.5" customHeight="1" x14ac:dyDescent="0.2">
      <c r="B15" s="81" t="s">
        <v>296</v>
      </c>
      <c r="C15" s="4" t="s">
        <v>747</v>
      </c>
    </row>
    <row r="17" spans="2:3" ht="18" customHeight="1" x14ac:dyDescent="0.2">
      <c r="B17" s="79" t="s">
        <v>298</v>
      </c>
      <c r="C17" s="80"/>
    </row>
    <row r="18" spans="2:3" ht="27" customHeight="1" x14ac:dyDescent="0.2">
      <c r="C18" s="4" t="s">
        <v>748</v>
      </c>
    </row>
    <row r="19" spans="2:3" ht="15" customHeight="1" x14ac:dyDescent="0.2">
      <c r="C19" s="4" t="s">
        <v>749</v>
      </c>
    </row>
    <row r="20" spans="2:3" ht="27" customHeight="1" x14ac:dyDescent="0.2">
      <c r="C20" s="4" t="s">
        <v>750</v>
      </c>
    </row>
    <row r="21" spans="2:3" ht="27" customHeight="1" x14ac:dyDescent="0.2">
      <c r="C21" s="4" t="s">
        <v>751</v>
      </c>
    </row>
    <row r="22" spans="2:3" ht="27" customHeight="1" x14ac:dyDescent="0.2">
      <c r="C22" s="4" t="s">
        <v>752</v>
      </c>
    </row>
    <row r="23" spans="2:3" ht="27" customHeight="1" x14ac:dyDescent="0.2">
      <c r="C23" s="4" t="s">
        <v>753</v>
      </c>
    </row>
    <row r="25" spans="2:3" ht="18" customHeight="1" x14ac:dyDescent="0.2">
      <c r="B25" s="79" t="s">
        <v>309</v>
      </c>
      <c r="C25" s="80"/>
    </row>
    <row r="26" spans="2:3" ht="15" customHeight="1" x14ac:dyDescent="0.2">
      <c r="C26" s="4" t="s">
        <v>722</v>
      </c>
    </row>
    <row r="27" spans="2:3" ht="15" customHeight="1" x14ac:dyDescent="0.2">
      <c r="C27" s="4" t="s">
        <v>754</v>
      </c>
    </row>
    <row r="28" spans="2:3" ht="15" customHeight="1" x14ac:dyDescent="0.2">
      <c r="C28" s="4" t="s">
        <v>755</v>
      </c>
    </row>
    <row r="29" spans="2:3" ht="15" customHeight="1" x14ac:dyDescent="0.2">
      <c r="C29" s="4" t="s">
        <v>756</v>
      </c>
    </row>
    <row r="31" spans="2:3" ht="18" customHeight="1" x14ac:dyDescent="0.2">
      <c r="B31" s="79" t="s">
        <v>316</v>
      </c>
      <c r="C31" s="80"/>
    </row>
    <row r="32" spans="2:3" ht="15" customHeight="1" x14ac:dyDescent="0.2">
      <c r="B32" s="81" t="s">
        <v>317</v>
      </c>
      <c r="C32" s="4" t="s">
        <v>757</v>
      </c>
    </row>
    <row r="33" spans="2:3" ht="27" customHeight="1" x14ac:dyDescent="0.2">
      <c r="B33" s="81" t="s">
        <v>319</v>
      </c>
      <c r="C33" s="4" t="s">
        <v>758</v>
      </c>
    </row>
    <row r="34" spans="2:3" ht="27" customHeight="1" x14ac:dyDescent="0.2">
      <c r="B34" s="81" t="s">
        <v>500</v>
      </c>
      <c r="C34" s="4" t="s">
        <v>759</v>
      </c>
    </row>
    <row r="35" spans="2:3" ht="40.5" customHeight="1" x14ac:dyDescent="0.2">
      <c r="B35" s="81" t="s">
        <v>760</v>
      </c>
      <c r="C35" s="4" t="s">
        <v>761</v>
      </c>
    </row>
    <row r="36" spans="2:3" ht="15" customHeight="1" x14ac:dyDescent="0.2">
      <c r="B36" s="81" t="s">
        <v>325</v>
      </c>
      <c r="C36" s="4" t="s">
        <v>462</v>
      </c>
    </row>
    <row r="37" spans="2:3" ht="15" customHeight="1" x14ac:dyDescent="0.2">
      <c r="B37" s="81" t="s">
        <v>327</v>
      </c>
      <c r="C37" s="4" t="s">
        <v>762</v>
      </c>
    </row>
    <row r="39" spans="2:3" ht="18" customHeight="1" x14ac:dyDescent="0.2">
      <c r="B39" s="79" t="s">
        <v>329</v>
      </c>
      <c r="C39" s="80"/>
    </row>
    <row r="40" spans="2:3" ht="15" customHeight="1" x14ac:dyDescent="0.2">
      <c r="C40" s="4" t="s">
        <v>763</v>
      </c>
    </row>
    <row r="41" spans="2:3" ht="15" customHeight="1" x14ac:dyDescent="0.2">
      <c r="C41" s="4" t="s">
        <v>764</v>
      </c>
    </row>
    <row r="42" spans="2:3" ht="27" customHeight="1" x14ac:dyDescent="0.2">
      <c r="C42" s="4" t="s">
        <v>765</v>
      </c>
    </row>
    <row r="43" spans="2:3" ht="15" customHeight="1" x14ac:dyDescent="0.2">
      <c r="C43" s="4" t="s">
        <v>766</v>
      </c>
    </row>
    <row r="45" spans="2:3" ht="18" customHeight="1" x14ac:dyDescent="0.2">
      <c r="B45" s="79" t="s">
        <v>337</v>
      </c>
      <c r="C45" s="80"/>
    </row>
    <row r="46" spans="2:3" ht="15" customHeight="1" x14ac:dyDescent="0.2">
      <c r="B46" s="82" t="s">
        <v>338</v>
      </c>
      <c r="C46" s="83">
        <f>RESUMEN!$E$23</f>
        <v>300</v>
      </c>
    </row>
    <row r="47" spans="2:3" ht="15" customHeight="1" x14ac:dyDescent="0.2">
      <c r="B47" s="82" t="s">
        <v>339</v>
      </c>
      <c r="C47" s="84">
        <f>RESUMEN!$E$23*RESUMEN!$C$5</f>
        <v>120</v>
      </c>
    </row>
    <row r="48" spans="2:3" ht="15" customHeight="1" x14ac:dyDescent="0.2">
      <c r="B48" s="82" t="s">
        <v>340</v>
      </c>
      <c r="C48" s="83">
        <f>RESUMEN!$G$23</f>
        <v>420</v>
      </c>
    </row>
    <row r="49" spans="2:3" ht="15" customHeight="1" x14ac:dyDescent="0.2">
      <c r="B49" s="81" t="s">
        <v>341</v>
      </c>
      <c r="C49" s="4" t="s">
        <v>77</v>
      </c>
    </row>
    <row r="50" spans="2:3" ht="27" customHeight="1" x14ac:dyDescent="0.2">
      <c r="B50" s="81" t="s">
        <v>342</v>
      </c>
      <c r="C50" s="4" t="s">
        <v>767</v>
      </c>
    </row>
    <row r="51" spans="2:3" ht="15" customHeight="1" x14ac:dyDescent="0.2">
      <c r="B51" s="81" t="s">
        <v>346</v>
      </c>
      <c r="C51" s="4" t="s">
        <v>735</v>
      </c>
    </row>
    <row r="52" spans="2:3" ht="81" customHeight="1" x14ac:dyDescent="0.2">
      <c r="B52" s="81" t="s">
        <v>348</v>
      </c>
      <c r="C52" s="4" t="s">
        <v>768</v>
      </c>
    </row>
    <row r="54" spans="2:3" ht="18" customHeight="1" x14ac:dyDescent="0.2">
      <c r="B54" s="79" t="s">
        <v>350</v>
      </c>
      <c r="C54" s="80"/>
    </row>
    <row r="55" spans="2:3" ht="15" customHeight="1" x14ac:dyDescent="0.2">
      <c r="C55" s="4" t="s">
        <v>769</v>
      </c>
    </row>
    <row r="56" spans="2:3" ht="27" customHeight="1" x14ac:dyDescent="0.2">
      <c r="C56" s="4" t="s">
        <v>770</v>
      </c>
    </row>
    <row r="57" spans="2:3" ht="27" customHeight="1" x14ac:dyDescent="0.2">
      <c r="C57" s="4" t="s">
        <v>771</v>
      </c>
    </row>
    <row r="58" spans="2:3" ht="15" customHeight="1" x14ac:dyDescent="0.2">
      <c r="C58" s="4" t="s">
        <v>772</v>
      </c>
    </row>
    <row r="60" spans="2:3" ht="18" customHeight="1" x14ac:dyDescent="0.2">
      <c r="B60" s="79" t="s">
        <v>356</v>
      </c>
      <c r="C60" s="80"/>
    </row>
    <row r="61" spans="2:3" ht="27" customHeight="1" x14ac:dyDescent="0.2">
      <c r="C61" s="4" t="s">
        <v>773</v>
      </c>
    </row>
    <row r="62" spans="2:3" ht="27" customHeight="1" x14ac:dyDescent="0.2">
      <c r="C62" s="4" t="s">
        <v>774</v>
      </c>
    </row>
  </sheetData>
  <pageMargins left="0.75" right="0.75" top="1" bottom="1" header="0.511811023622047" footer="0.511811023622047"/>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63"/>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9.5" customHeight="1" x14ac:dyDescent="0.25">
      <c r="B2" s="78" t="s">
        <v>775</v>
      </c>
    </row>
    <row r="3" spans="2:3" ht="15" customHeight="1" x14ac:dyDescent="0.2">
      <c r="B3" s="12" t="s">
        <v>280</v>
      </c>
    </row>
    <row r="5" spans="2:3" ht="18" customHeight="1" x14ac:dyDescent="0.2">
      <c r="B5" s="79" t="s">
        <v>281</v>
      </c>
      <c r="C5" s="80"/>
    </row>
    <row r="6" spans="2:3" ht="15" customHeight="1" x14ac:dyDescent="0.2">
      <c r="B6" s="81" t="s">
        <v>282</v>
      </c>
      <c r="C6" s="4" t="s">
        <v>776</v>
      </c>
    </row>
    <row r="7" spans="2:3" ht="15" customHeight="1" x14ac:dyDescent="0.2">
      <c r="B7" s="81" t="s">
        <v>284</v>
      </c>
      <c r="C7" s="4" t="s">
        <v>704</v>
      </c>
    </row>
    <row r="8" spans="2:3" ht="15" customHeight="1" x14ac:dyDescent="0.2">
      <c r="B8" s="81" t="s">
        <v>286</v>
      </c>
      <c r="C8" s="4" t="s">
        <v>68</v>
      </c>
    </row>
    <row r="9" spans="2:3" ht="15" customHeight="1" x14ac:dyDescent="0.2">
      <c r="B9" s="81" t="s">
        <v>288</v>
      </c>
      <c r="C9" s="4" t="s">
        <v>481</v>
      </c>
    </row>
    <row r="10" spans="2:3" ht="15" customHeight="1" x14ac:dyDescent="0.2">
      <c r="B10" s="81" t="s">
        <v>290</v>
      </c>
      <c r="C10" s="4" t="s">
        <v>777</v>
      </c>
    </row>
    <row r="11" spans="2:3" ht="27" customHeight="1" x14ac:dyDescent="0.2">
      <c r="B11" s="81" t="s">
        <v>24</v>
      </c>
      <c r="C11" s="4" t="s">
        <v>778</v>
      </c>
    </row>
    <row r="12" spans="2:3" ht="15" customHeight="1" x14ac:dyDescent="0.2">
      <c r="B12" s="81" t="s">
        <v>293</v>
      </c>
      <c r="C12" s="4" t="s">
        <v>709</v>
      </c>
    </row>
    <row r="14" spans="2:3" ht="18" customHeight="1" x14ac:dyDescent="0.2">
      <c r="B14" s="79" t="s">
        <v>295</v>
      </c>
      <c r="C14" s="80"/>
    </row>
    <row r="15" spans="2:3" ht="67.5" customHeight="1" x14ac:dyDescent="0.2">
      <c r="B15" s="81" t="s">
        <v>296</v>
      </c>
      <c r="C15" s="4" t="s">
        <v>779</v>
      </c>
    </row>
    <row r="17" spans="2:3" ht="18" customHeight="1" x14ac:dyDescent="0.2">
      <c r="B17" s="79" t="s">
        <v>298</v>
      </c>
      <c r="C17" s="80"/>
    </row>
    <row r="18" spans="2:3" ht="27" customHeight="1" x14ac:dyDescent="0.2">
      <c r="C18" s="4" t="s">
        <v>780</v>
      </c>
    </row>
    <row r="19" spans="2:3" ht="40.5" customHeight="1" x14ac:dyDescent="0.2">
      <c r="C19" s="4" t="s">
        <v>781</v>
      </c>
    </row>
    <row r="20" spans="2:3" ht="27" customHeight="1" x14ac:dyDescent="0.2">
      <c r="C20" s="4" t="s">
        <v>782</v>
      </c>
    </row>
    <row r="21" spans="2:3" ht="27" customHeight="1" x14ac:dyDescent="0.2">
      <c r="C21" s="4" t="s">
        <v>783</v>
      </c>
    </row>
    <row r="22" spans="2:3" ht="27" customHeight="1" x14ac:dyDescent="0.2">
      <c r="C22" s="4" t="s">
        <v>784</v>
      </c>
    </row>
    <row r="23" spans="2:3" ht="27" customHeight="1" x14ac:dyDescent="0.2">
      <c r="C23" s="4" t="s">
        <v>785</v>
      </c>
    </row>
    <row r="24" spans="2:3" ht="27" customHeight="1" x14ac:dyDescent="0.2">
      <c r="C24" s="4" t="s">
        <v>786</v>
      </c>
    </row>
    <row r="26" spans="2:3" ht="18" customHeight="1" x14ac:dyDescent="0.2">
      <c r="B26" s="79" t="s">
        <v>309</v>
      </c>
      <c r="C26" s="80"/>
    </row>
    <row r="27" spans="2:3" ht="15" customHeight="1" x14ac:dyDescent="0.2">
      <c r="C27" s="4" t="s">
        <v>787</v>
      </c>
    </row>
    <row r="28" spans="2:3" ht="15" customHeight="1" x14ac:dyDescent="0.2">
      <c r="C28" s="4" t="s">
        <v>788</v>
      </c>
    </row>
    <row r="29" spans="2:3" ht="15" customHeight="1" x14ac:dyDescent="0.2">
      <c r="C29" s="4" t="s">
        <v>789</v>
      </c>
    </row>
    <row r="30" spans="2:3" ht="15" customHeight="1" x14ac:dyDescent="0.2">
      <c r="C30" s="4" t="s">
        <v>790</v>
      </c>
    </row>
    <row r="32" spans="2:3" ht="18" customHeight="1" x14ac:dyDescent="0.2">
      <c r="B32" s="79" t="s">
        <v>316</v>
      </c>
      <c r="C32" s="80"/>
    </row>
    <row r="33" spans="2:3" ht="27" customHeight="1" x14ac:dyDescent="0.2">
      <c r="B33" s="81" t="s">
        <v>317</v>
      </c>
      <c r="C33" s="4" t="s">
        <v>791</v>
      </c>
    </row>
    <row r="34" spans="2:3" ht="27" customHeight="1" x14ac:dyDescent="0.2">
      <c r="B34" s="81" t="s">
        <v>319</v>
      </c>
      <c r="C34" s="4" t="s">
        <v>792</v>
      </c>
    </row>
    <row r="35" spans="2:3" ht="27" customHeight="1" x14ac:dyDescent="0.2">
      <c r="B35" s="81" t="s">
        <v>500</v>
      </c>
      <c r="C35" s="4" t="s">
        <v>793</v>
      </c>
    </row>
    <row r="36" spans="2:3" ht="54" customHeight="1" x14ac:dyDescent="0.2">
      <c r="B36" s="81" t="s">
        <v>760</v>
      </c>
      <c r="C36" s="4" t="s">
        <v>794</v>
      </c>
    </row>
    <row r="37" spans="2:3" ht="15" customHeight="1" x14ac:dyDescent="0.2">
      <c r="B37" s="81" t="s">
        <v>325</v>
      </c>
      <c r="C37" s="4" t="s">
        <v>462</v>
      </c>
    </row>
    <row r="38" spans="2:3" ht="15" customHeight="1" x14ac:dyDescent="0.2">
      <c r="B38" s="81" t="s">
        <v>327</v>
      </c>
      <c r="C38" s="4" t="s">
        <v>795</v>
      </c>
    </row>
    <row r="40" spans="2:3" ht="18" customHeight="1" x14ac:dyDescent="0.2">
      <c r="B40" s="79" t="s">
        <v>329</v>
      </c>
      <c r="C40" s="80"/>
    </row>
    <row r="41" spans="2:3" ht="27" customHeight="1" x14ac:dyDescent="0.2">
      <c r="C41" s="4" t="s">
        <v>796</v>
      </c>
    </row>
    <row r="42" spans="2:3" ht="15" customHeight="1" x14ac:dyDescent="0.2">
      <c r="C42" s="4" t="s">
        <v>797</v>
      </c>
    </row>
    <row r="43" spans="2:3" ht="15" customHeight="1" x14ac:dyDescent="0.2">
      <c r="C43" s="4" t="s">
        <v>798</v>
      </c>
    </row>
    <row r="44" spans="2:3" ht="15" customHeight="1" x14ac:dyDescent="0.2">
      <c r="C44" s="4" t="s">
        <v>799</v>
      </c>
    </row>
    <row r="46" spans="2:3" ht="18" customHeight="1" x14ac:dyDescent="0.2">
      <c r="B46" s="79" t="s">
        <v>337</v>
      </c>
      <c r="C46" s="80"/>
    </row>
    <row r="47" spans="2:3" ht="15" customHeight="1" x14ac:dyDescent="0.2">
      <c r="B47" s="82" t="s">
        <v>338</v>
      </c>
      <c r="C47" s="83">
        <f>RESUMEN!$E$24</f>
        <v>250</v>
      </c>
    </row>
    <row r="48" spans="2:3" ht="15" customHeight="1" x14ac:dyDescent="0.2">
      <c r="B48" s="82" t="s">
        <v>339</v>
      </c>
      <c r="C48" s="84">
        <f>RESUMEN!$E$24*RESUMEN!$C$5</f>
        <v>100</v>
      </c>
    </row>
    <row r="49" spans="2:3" ht="15" customHeight="1" x14ac:dyDescent="0.2">
      <c r="B49" s="82" t="s">
        <v>340</v>
      </c>
      <c r="C49" s="83">
        <f>RESUMEN!$G$24</f>
        <v>350</v>
      </c>
    </row>
    <row r="50" spans="2:3" ht="15" customHeight="1" x14ac:dyDescent="0.2">
      <c r="B50" s="81" t="s">
        <v>341</v>
      </c>
      <c r="C50" s="4" t="s">
        <v>81</v>
      </c>
    </row>
    <row r="51" spans="2:3" ht="27" customHeight="1" x14ac:dyDescent="0.2">
      <c r="B51" s="81" t="s">
        <v>342</v>
      </c>
      <c r="C51" s="4" t="s">
        <v>800</v>
      </c>
    </row>
    <row r="52" spans="2:3" ht="15" customHeight="1" x14ac:dyDescent="0.2">
      <c r="B52" s="81" t="s">
        <v>346</v>
      </c>
      <c r="C52" s="4" t="s">
        <v>735</v>
      </c>
    </row>
    <row r="53" spans="2:3" ht="67.5" customHeight="1" x14ac:dyDescent="0.2">
      <c r="B53" s="81" t="s">
        <v>348</v>
      </c>
      <c r="C53" s="4" t="s">
        <v>801</v>
      </c>
    </row>
    <row r="55" spans="2:3" ht="18" customHeight="1" x14ac:dyDescent="0.2">
      <c r="B55" s="79" t="s">
        <v>350</v>
      </c>
      <c r="C55" s="80"/>
    </row>
    <row r="56" spans="2:3" ht="15" customHeight="1" x14ac:dyDescent="0.2">
      <c r="C56" s="4" t="s">
        <v>802</v>
      </c>
    </row>
    <row r="57" spans="2:3" ht="27" customHeight="1" x14ac:dyDescent="0.2">
      <c r="C57" s="4" t="s">
        <v>803</v>
      </c>
    </row>
    <row r="58" spans="2:3" ht="15" customHeight="1" x14ac:dyDescent="0.2">
      <c r="C58" s="4" t="s">
        <v>804</v>
      </c>
    </row>
    <row r="59" spans="2:3" ht="27" customHeight="1" x14ac:dyDescent="0.2">
      <c r="C59" s="4" t="s">
        <v>805</v>
      </c>
    </row>
    <row r="61" spans="2:3" ht="18" customHeight="1" x14ac:dyDescent="0.2">
      <c r="B61" s="79" t="s">
        <v>356</v>
      </c>
      <c r="C61" s="80"/>
    </row>
    <row r="62" spans="2:3" ht="40.5" customHeight="1" x14ac:dyDescent="0.2">
      <c r="C62" s="4" t="s">
        <v>806</v>
      </c>
    </row>
    <row r="63" spans="2:3" ht="40.5" customHeight="1" x14ac:dyDescent="0.2">
      <c r="C63" s="4" t="s">
        <v>807</v>
      </c>
    </row>
  </sheetData>
  <pageMargins left="0.75" right="0.75" top="1" bottom="1" header="0.511811023622047" footer="0.511811023622047"/>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68"/>
  <sheetViews>
    <sheetView showGridLines="0"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8" customHeight="1" x14ac:dyDescent="0.25">
      <c r="B2" s="85" t="s">
        <v>808</v>
      </c>
    </row>
    <row r="3" spans="2:3" ht="15" customHeight="1" x14ac:dyDescent="0.2">
      <c r="B3" s="2" t="s">
        <v>809</v>
      </c>
    </row>
    <row r="5" spans="2:3" ht="18" customHeight="1" x14ac:dyDescent="0.2">
      <c r="B5" s="86" t="s">
        <v>281</v>
      </c>
      <c r="C5" s="87"/>
    </row>
    <row r="6" spans="2:3" ht="15" customHeight="1" x14ac:dyDescent="0.2">
      <c r="B6" s="88" t="s">
        <v>282</v>
      </c>
      <c r="C6" s="3" t="s">
        <v>810</v>
      </c>
    </row>
    <row r="7" spans="2:3" ht="15" customHeight="1" x14ac:dyDescent="0.2">
      <c r="B7" s="88" t="s">
        <v>284</v>
      </c>
      <c r="C7" s="3" t="s">
        <v>811</v>
      </c>
    </row>
    <row r="8" spans="2:3" ht="15" customHeight="1" x14ac:dyDescent="0.2">
      <c r="B8" s="88" t="s">
        <v>286</v>
      </c>
      <c r="C8" s="3" t="s">
        <v>30</v>
      </c>
    </row>
    <row r="9" spans="2:3" ht="40.5" customHeight="1" x14ac:dyDescent="0.2">
      <c r="B9" s="88" t="s">
        <v>288</v>
      </c>
      <c r="C9" s="3" t="s">
        <v>812</v>
      </c>
    </row>
    <row r="10" spans="2:3" ht="15" customHeight="1" x14ac:dyDescent="0.2">
      <c r="B10" s="88" t="s">
        <v>290</v>
      </c>
      <c r="C10" s="3" t="s">
        <v>813</v>
      </c>
    </row>
    <row r="11" spans="2:3" ht="27" customHeight="1" x14ac:dyDescent="0.2">
      <c r="B11" s="88" t="s">
        <v>24</v>
      </c>
      <c r="C11" s="3" t="s">
        <v>814</v>
      </c>
    </row>
    <row r="12" spans="2:3" ht="15" customHeight="1" x14ac:dyDescent="0.2">
      <c r="B12" s="88" t="s">
        <v>293</v>
      </c>
      <c r="C12" s="3" t="s">
        <v>445</v>
      </c>
    </row>
    <row r="14" spans="2:3" ht="18" customHeight="1" x14ac:dyDescent="0.2">
      <c r="B14" s="86" t="s">
        <v>295</v>
      </c>
      <c r="C14" s="87"/>
    </row>
    <row r="15" spans="2:3" ht="81" customHeight="1" x14ac:dyDescent="0.2">
      <c r="B15" s="88" t="s">
        <v>296</v>
      </c>
      <c r="C15" s="3" t="s">
        <v>815</v>
      </c>
    </row>
    <row r="17" spans="2:3" ht="18" customHeight="1" x14ac:dyDescent="0.2">
      <c r="B17" s="86" t="s">
        <v>298</v>
      </c>
      <c r="C17" s="87"/>
    </row>
    <row r="18" spans="2:3" ht="40.5" customHeight="1" x14ac:dyDescent="0.2">
      <c r="C18" s="3" t="s">
        <v>816</v>
      </c>
    </row>
    <row r="19" spans="2:3" ht="40.5" customHeight="1" x14ac:dyDescent="0.2">
      <c r="C19" s="3" t="s">
        <v>817</v>
      </c>
    </row>
    <row r="20" spans="2:3" ht="54" customHeight="1" x14ac:dyDescent="0.2">
      <c r="C20" s="3" t="s">
        <v>818</v>
      </c>
    </row>
    <row r="21" spans="2:3" ht="40.5" customHeight="1" x14ac:dyDescent="0.2">
      <c r="C21" s="3" t="s">
        <v>819</v>
      </c>
    </row>
    <row r="22" spans="2:3" ht="40.5" customHeight="1" x14ac:dyDescent="0.2">
      <c r="C22" s="3" t="s">
        <v>820</v>
      </c>
    </row>
    <row r="23" spans="2:3" ht="27" customHeight="1" x14ac:dyDescent="0.2">
      <c r="C23" s="3" t="s">
        <v>821</v>
      </c>
    </row>
    <row r="24" spans="2:3" ht="27" customHeight="1" x14ac:dyDescent="0.2">
      <c r="C24" s="3" t="s">
        <v>822</v>
      </c>
    </row>
    <row r="25" spans="2:3" ht="27" customHeight="1" x14ac:dyDescent="0.2">
      <c r="C25" s="3" t="s">
        <v>823</v>
      </c>
    </row>
    <row r="26" spans="2:3" ht="27" customHeight="1" x14ac:dyDescent="0.2">
      <c r="C26" s="3" t="s">
        <v>824</v>
      </c>
    </row>
    <row r="28" spans="2:3" ht="18" customHeight="1" x14ac:dyDescent="0.2">
      <c r="B28" s="86" t="s">
        <v>309</v>
      </c>
      <c r="C28" s="87"/>
    </row>
    <row r="29" spans="2:3" ht="15" customHeight="1" x14ac:dyDescent="0.2">
      <c r="C29" s="3" t="s">
        <v>825</v>
      </c>
    </row>
    <row r="30" spans="2:3" ht="15" customHeight="1" x14ac:dyDescent="0.2">
      <c r="C30" s="3" t="s">
        <v>826</v>
      </c>
    </row>
    <row r="31" spans="2:3" ht="27" customHeight="1" x14ac:dyDescent="0.2">
      <c r="C31" s="3" t="s">
        <v>827</v>
      </c>
    </row>
    <row r="32" spans="2:3" ht="15" customHeight="1" x14ac:dyDescent="0.2">
      <c r="C32" s="3" t="s">
        <v>828</v>
      </c>
    </row>
    <row r="33" spans="2:3" ht="27" customHeight="1" x14ac:dyDescent="0.2">
      <c r="C33" s="3" t="s">
        <v>829</v>
      </c>
    </row>
    <row r="35" spans="2:3" ht="18" customHeight="1" x14ac:dyDescent="0.2">
      <c r="B35" s="86" t="s">
        <v>316</v>
      </c>
      <c r="C35" s="87"/>
    </row>
    <row r="36" spans="2:3" ht="27" customHeight="1" x14ac:dyDescent="0.2">
      <c r="B36" s="88" t="s">
        <v>317</v>
      </c>
      <c r="C36" s="3" t="s">
        <v>830</v>
      </c>
    </row>
    <row r="37" spans="2:3" ht="27" customHeight="1" x14ac:dyDescent="0.2">
      <c r="B37" s="88" t="s">
        <v>319</v>
      </c>
      <c r="C37" s="3" t="s">
        <v>831</v>
      </c>
    </row>
    <row r="38" spans="2:3" ht="54" customHeight="1" x14ac:dyDescent="0.2">
      <c r="B38" s="88" t="s">
        <v>321</v>
      </c>
      <c r="C38" s="3" t="s">
        <v>832</v>
      </c>
    </row>
    <row r="39" spans="2:3" ht="54" customHeight="1" x14ac:dyDescent="0.2">
      <c r="B39" s="88" t="s">
        <v>323</v>
      </c>
      <c r="C39" s="3" t="s">
        <v>833</v>
      </c>
    </row>
    <row r="40" spans="2:3" ht="27" customHeight="1" x14ac:dyDescent="0.2">
      <c r="B40" s="88" t="s">
        <v>325</v>
      </c>
      <c r="C40" s="3" t="s">
        <v>834</v>
      </c>
    </row>
    <row r="41" spans="2:3" ht="40.5" customHeight="1" x14ac:dyDescent="0.2">
      <c r="B41" s="88" t="s">
        <v>327</v>
      </c>
      <c r="C41" s="3" t="s">
        <v>835</v>
      </c>
    </row>
    <row r="43" spans="2:3" ht="18" customHeight="1" x14ac:dyDescent="0.2">
      <c r="B43" s="86" t="s">
        <v>329</v>
      </c>
      <c r="C43" s="87"/>
    </row>
    <row r="44" spans="2:3" ht="27" customHeight="1" x14ac:dyDescent="0.2">
      <c r="C44" s="3" t="s">
        <v>836</v>
      </c>
    </row>
    <row r="45" spans="2:3" ht="27" customHeight="1" x14ac:dyDescent="0.2">
      <c r="C45" s="3" t="s">
        <v>837</v>
      </c>
    </row>
    <row r="46" spans="2:3" ht="27" customHeight="1" x14ac:dyDescent="0.2">
      <c r="C46" s="3" t="s">
        <v>838</v>
      </c>
    </row>
    <row r="47" spans="2:3" ht="27" customHeight="1" x14ac:dyDescent="0.2">
      <c r="C47" s="3" t="s">
        <v>839</v>
      </c>
    </row>
    <row r="48" spans="2:3" ht="15" customHeight="1" x14ac:dyDescent="0.2">
      <c r="C48" s="3" t="s">
        <v>840</v>
      </c>
    </row>
    <row r="50" spans="2:3" ht="18" customHeight="1" x14ac:dyDescent="0.2">
      <c r="B50" s="86" t="s">
        <v>337</v>
      </c>
      <c r="C50" s="87"/>
    </row>
    <row r="51" spans="2:3" ht="15" customHeight="1" x14ac:dyDescent="0.2">
      <c r="B51" s="89" t="s">
        <v>338</v>
      </c>
      <c r="C51" s="90">
        <f>RESUMEN!$E$35</f>
        <v>2000</v>
      </c>
    </row>
    <row r="52" spans="2:3" ht="15" customHeight="1" x14ac:dyDescent="0.2">
      <c r="B52" s="89" t="s">
        <v>339</v>
      </c>
      <c r="C52" s="37">
        <f>RESUMEN!$E$35*RESUMEN!$C$5</f>
        <v>800</v>
      </c>
    </row>
    <row r="53" spans="2:3" ht="15" customHeight="1" x14ac:dyDescent="0.2">
      <c r="B53" s="89" t="s">
        <v>340</v>
      </c>
      <c r="C53" s="90">
        <f>RESUMEN!$G$35</f>
        <v>2800</v>
      </c>
    </row>
    <row r="54" spans="2:3" ht="15" customHeight="1" x14ac:dyDescent="0.2">
      <c r="B54" s="88" t="s">
        <v>341</v>
      </c>
      <c r="C54" s="3" t="s">
        <v>95</v>
      </c>
    </row>
    <row r="55" spans="2:3" ht="27" customHeight="1" x14ac:dyDescent="0.2">
      <c r="B55" s="88" t="s">
        <v>342</v>
      </c>
      <c r="C55" s="3" t="s">
        <v>841</v>
      </c>
    </row>
    <row r="56" spans="2:3" ht="27" customHeight="1" x14ac:dyDescent="0.2">
      <c r="B56" s="88" t="s">
        <v>346</v>
      </c>
      <c r="C56" s="3" t="s">
        <v>842</v>
      </c>
    </row>
    <row r="57" spans="2:3" ht="67.5" customHeight="1" x14ac:dyDescent="0.2">
      <c r="B57" s="88" t="s">
        <v>348</v>
      </c>
      <c r="C57" s="3" t="s">
        <v>843</v>
      </c>
    </row>
    <row r="59" spans="2:3" ht="18" customHeight="1" x14ac:dyDescent="0.2">
      <c r="B59" s="86" t="s">
        <v>350</v>
      </c>
      <c r="C59" s="87"/>
    </row>
    <row r="60" spans="2:3" ht="27" customHeight="1" x14ac:dyDescent="0.2">
      <c r="C60" s="3" t="s">
        <v>844</v>
      </c>
    </row>
    <row r="61" spans="2:3" ht="27" customHeight="1" x14ac:dyDescent="0.2">
      <c r="C61" s="3" t="s">
        <v>845</v>
      </c>
    </row>
    <row r="62" spans="2:3" ht="40.5" customHeight="1" x14ac:dyDescent="0.2">
      <c r="C62" s="3" t="s">
        <v>846</v>
      </c>
    </row>
    <row r="63" spans="2:3" ht="27" customHeight="1" x14ac:dyDescent="0.2">
      <c r="C63" s="3" t="s">
        <v>847</v>
      </c>
    </row>
    <row r="65" spans="2:3" ht="18" customHeight="1" x14ac:dyDescent="0.2">
      <c r="B65" s="86" t="s">
        <v>356</v>
      </c>
      <c r="C65" s="87"/>
    </row>
    <row r="66" spans="2:3" ht="40.5" customHeight="1" x14ac:dyDescent="0.2">
      <c r="C66" s="3" t="s">
        <v>848</v>
      </c>
    </row>
    <row r="67" spans="2:3" ht="40.5" customHeight="1" x14ac:dyDescent="0.2">
      <c r="C67" s="3" t="s">
        <v>849</v>
      </c>
    </row>
    <row r="68" spans="2:3" ht="27" customHeight="1" x14ac:dyDescent="0.2">
      <c r="C68" s="3" t="s">
        <v>850</v>
      </c>
    </row>
  </sheetData>
  <pageMargins left="0.75" right="0.75" top="1" bottom="1" header="0.511811023622047" footer="0.511811023622047"/>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65"/>
  <sheetViews>
    <sheetView showGridLines="0" topLeftCell="A5"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8" customHeight="1" x14ac:dyDescent="0.25">
      <c r="B2" s="85" t="s">
        <v>851</v>
      </c>
    </row>
    <row r="3" spans="2:3" ht="15" customHeight="1" x14ac:dyDescent="0.2">
      <c r="B3" s="2" t="s">
        <v>809</v>
      </c>
    </row>
    <row r="5" spans="2:3" ht="18" customHeight="1" x14ac:dyDescent="0.2">
      <c r="B5" s="86" t="s">
        <v>281</v>
      </c>
      <c r="C5" s="87"/>
    </row>
    <row r="6" spans="2:3" ht="15" customHeight="1" x14ac:dyDescent="0.2">
      <c r="B6" s="88" t="s">
        <v>282</v>
      </c>
      <c r="C6" s="3" t="s">
        <v>852</v>
      </c>
    </row>
    <row r="7" spans="2:3" ht="15" customHeight="1" x14ac:dyDescent="0.2">
      <c r="B7" s="88" t="s">
        <v>284</v>
      </c>
      <c r="C7" s="3" t="s">
        <v>853</v>
      </c>
    </row>
    <row r="8" spans="2:3" ht="40.5" customHeight="1" x14ac:dyDescent="0.2">
      <c r="B8" s="88" t="s">
        <v>286</v>
      </c>
      <c r="C8" s="3" t="s">
        <v>854</v>
      </c>
    </row>
    <row r="9" spans="2:3" ht="15" customHeight="1" x14ac:dyDescent="0.2">
      <c r="B9" s="88" t="s">
        <v>288</v>
      </c>
      <c r="C9" s="3" t="s">
        <v>481</v>
      </c>
    </row>
    <row r="10" spans="2:3" ht="15" customHeight="1" x14ac:dyDescent="0.2">
      <c r="B10" s="88" t="s">
        <v>290</v>
      </c>
      <c r="C10" s="3" t="s">
        <v>855</v>
      </c>
    </row>
    <row r="11" spans="2:3" ht="27" customHeight="1" x14ac:dyDescent="0.2">
      <c r="B11" s="88" t="s">
        <v>24</v>
      </c>
      <c r="C11" s="3" t="s">
        <v>856</v>
      </c>
    </row>
    <row r="12" spans="2:3" ht="15" customHeight="1" x14ac:dyDescent="0.2">
      <c r="B12" s="88" t="s">
        <v>293</v>
      </c>
      <c r="C12" s="3" t="s">
        <v>445</v>
      </c>
    </row>
    <row r="14" spans="2:3" ht="18" customHeight="1" x14ac:dyDescent="0.2">
      <c r="B14" s="86" t="s">
        <v>295</v>
      </c>
      <c r="C14" s="87"/>
    </row>
    <row r="15" spans="2:3" ht="67.5" customHeight="1" x14ac:dyDescent="0.2">
      <c r="B15" s="88" t="s">
        <v>296</v>
      </c>
      <c r="C15" s="3" t="s">
        <v>857</v>
      </c>
    </row>
    <row r="17" spans="2:3" ht="18" customHeight="1" x14ac:dyDescent="0.2">
      <c r="B17" s="86" t="s">
        <v>298</v>
      </c>
      <c r="C17" s="87"/>
    </row>
    <row r="18" spans="2:3" ht="54" customHeight="1" x14ac:dyDescent="0.2">
      <c r="C18" s="3" t="s">
        <v>858</v>
      </c>
    </row>
    <row r="19" spans="2:3" ht="40.5" customHeight="1" x14ac:dyDescent="0.2">
      <c r="C19" s="3" t="s">
        <v>859</v>
      </c>
    </row>
    <row r="20" spans="2:3" ht="27" customHeight="1" x14ac:dyDescent="0.2">
      <c r="C20" s="3" t="s">
        <v>860</v>
      </c>
    </row>
    <row r="21" spans="2:3" ht="40.5" customHeight="1" x14ac:dyDescent="0.2">
      <c r="C21" s="3" t="s">
        <v>861</v>
      </c>
    </row>
    <row r="22" spans="2:3" ht="27" customHeight="1" x14ac:dyDescent="0.2">
      <c r="C22" s="3" t="s">
        <v>862</v>
      </c>
    </row>
    <row r="23" spans="2:3" ht="27" customHeight="1" x14ac:dyDescent="0.2">
      <c r="C23" s="3" t="s">
        <v>863</v>
      </c>
    </row>
    <row r="24" spans="2:3" ht="27" customHeight="1" x14ac:dyDescent="0.2">
      <c r="C24" s="3" t="s">
        <v>864</v>
      </c>
    </row>
    <row r="25" spans="2:3" ht="27" customHeight="1" x14ac:dyDescent="0.2">
      <c r="C25" s="3" t="s">
        <v>865</v>
      </c>
    </row>
    <row r="27" spans="2:3" ht="18" customHeight="1" x14ac:dyDescent="0.2">
      <c r="B27" s="86" t="s">
        <v>309</v>
      </c>
      <c r="C27" s="87"/>
    </row>
    <row r="28" spans="2:3" ht="15" customHeight="1" x14ac:dyDescent="0.2">
      <c r="C28" s="3" t="s">
        <v>866</v>
      </c>
    </row>
    <row r="29" spans="2:3" ht="15" customHeight="1" x14ac:dyDescent="0.2">
      <c r="C29" s="3" t="s">
        <v>867</v>
      </c>
    </row>
    <row r="30" spans="2:3" ht="15" customHeight="1" x14ac:dyDescent="0.2">
      <c r="C30" s="3" t="s">
        <v>868</v>
      </c>
    </row>
    <row r="31" spans="2:3" ht="15" customHeight="1" x14ac:dyDescent="0.2">
      <c r="C31" s="3" t="s">
        <v>869</v>
      </c>
    </row>
    <row r="32" spans="2:3" ht="15" customHeight="1" x14ac:dyDescent="0.2">
      <c r="C32" s="3" t="s">
        <v>870</v>
      </c>
    </row>
    <row r="34" spans="2:3" ht="18" customHeight="1" x14ac:dyDescent="0.2">
      <c r="B34" s="86" t="s">
        <v>316</v>
      </c>
      <c r="C34" s="87"/>
    </row>
    <row r="35" spans="2:3" ht="27" customHeight="1" x14ac:dyDescent="0.2">
      <c r="B35" s="88" t="s">
        <v>317</v>
      </c>
      <c r="C35" s="3" t="s">
        <v>871</v>
      </c>
    </row>
    <row r="36" spans="2:3" ht="27" customHeight="1" x14ac:dyDescent="0.2">
      <c r="B36" s="88" t="s">
        <v>319</v>
      </c>
      <c r="C36" s="3" t="s">
        <v>872</v>
      </c>
    </row>
    <row r="37" spans="2:3" ht="27" customHeight="1" x14ac:dyDescent="0.2">
      <c r="B37" s="88" t="s">
        <v>500</v>
      </c>
      <c r="C37" s="3" t="s">
        <v>873</v>
      </c>
    </row>
    <row r="38" spans="2:3" ht="54" customHeight="1" x14ac:dyDescent="0.2">
      <c r="B38" s="88" t="s">
        <v>502</v>
      </c>
      <c r="C38" s="3" t="s">
        <v>874</v>
      </c>
    </row>
    <row r="39" spans="2:3" ht="15" customHeight="1" x14ac:dyDescent="0.2">
      <c r="B39" s="88" t="s">
        <v>325</v>
      </c>
      <c r="C39" s="3" t="s">
        <v>504</v>
      </c>
    </row>
    <row r="40" spans="2:3" ht="27" customHeight="1" x14ac:dyDescent="0.2">
      <c r="B40" s="88" t="s">
        <v>327</v>
      </c>
      <c r="C40" s="3" t="s">
        <v>875</v>
      </c>
    </row>
    <row r="42" spans="2:3" ht="18" customHeight="1" x14ac:dyDescent="0.2">
      <c r="B42" s="86" t="s">
        <v>329</v>
      </c>
      <c r="C42" s="87"/>
    </row>
    <row r="43" spans="2:3" ht="27" customHeight="1" x14ac:dyDescent="0.2">
      <c r="C43" s="3" t="s">
        <v>876</v>
      </c>
    </row>
    <row r="44" spans="2:3" ht="27" customHeight="1" x14ac:dyDescent="0.2">
      <c r="C44" s="3" t="s">
        <v>877</v>
      </c>
    </row>
    <row r="45" spans="2:3" ht="27" customHeight="1" x14ac:dyDescent="0.2">
      <c r="C45" s="3" t="s">
        <v>878</v>
      </c>
    </row>
    <row r="46" spans="2:3" ht="27" customHeight="1" x14ac:dyDescent="0.2">
      <c r="C46" s="3" t="s">
        <v>879</v>
      </c>
    </row>
    <row r="48" spans="2:3" ht="18" customHeight="1" x14ac:dyDescent="0.2">
      <c r="B48" s="86" t="s">
        <v>337</v>
      </c>
      <c r="C48" s="87"/>
    </row>
    <row r="49" spans="2:3" ht="15" customHeight="1" x14ac:dyDescent="0.2">
      <c r="B49" s="89" t="s">
        <v>338</v>
      </c>
      <c r="C49" s="90">
        <f>RESUMEN!$E$36</f>
        <v>900</v>
      </c>
    </row>
    <row r="50" spans="2:3" ht="15" customHeight="1" x14ac:dyDescent="0.2">
      <c r="B50" s="89" t="s">
        <v>339</v>
      </c>
      <c r="C50" s="37">
        <f>RESUMEN!$E$36*RESUMEN!$C$5</f>
        <v>360</v>
      </c>
    </row>
    <row r="51" spans="2:3" ht="15" customHeight="1" x14ac:dyDescent="0.2">
      <c r="B51" s="89" t="s">
        <v>340</v>
      </c>
      <c r="C51" s="90">
        <f>RESUMEN!$G$36</f>
        <v>1260</v>
      </c>
    </row>
    <row r="52" spans="2:3" ht="15" customHeight="1" x14ac:dyDescent="0.2">
      <c r="B52" s="88" t="s">
        <v>341</v>
      </c>
      <c r="C52" s="3" t="s">
        <v>100</v>
      </c>
    </row>
    <row r="53" spans="2:3" ht="27" customHeight="1" x14ac:dyDescent="0.2">
      <c r="B53" s="88" t="s">
        <v>342</v>
      </c>
      <c r="C53" s="3" t="s">
        <v>880</v>
      </c>
    </row>
    <row r="54" spans="2:3" ht="15" customHeight="1" x14ac:dyDescent="0.2">
      <c r="B54" s="88" t="s">
        <v>346</v>
      </c>
      <c r="C54" s="3" t="s">
        <v>881</v>
      </c>
    </row>
    <row r="55" spans="2:3" ht="54" customHeight="1" x14ac:dyDescent="0.2">
      <c r="B55" s="88" t="s">
        <v>348</v>
      </c>
      <c r="C55" s="3" t="s">
        <v>882</v>
      </c>
    </row>
    <row r="57" spans="2:3" ht="18" customHeight="1" x14ac:dyDescent="0.2">
      <c r="B57" s="86" t="s">
        <v>350</v>
      </c>
      <c r="C57" s="87"/>
    </row>
    <row r="58" spans="2:3" ht="27" customHeight="1" x14ac:dyDescent="0.2">
      <c r="C58" s="3" t="s">
        <v>883</v>
      </c>
    </row>
    <row r="59" spans="2:3" ht="27" customHeight="1" x14ac:dyDescent="0.2">
      <c r="C59" s="3" t="s">
        <v>884</v>
      </c>
    </row>
    <row r="60" spans="2:3" ht="27" customHeight="1" x14ac:dyDescent="0.2">
      <c r="C60" s="3" t="s">
        <v>885</v>
      </c>
    </row>
    <row r="61" spans="2:3" ht="15" customHeight="1" x14ac:dyDescent="0.2">
      <c r="C61" s="3" t="s">
        <v>886</v>
      </c>
    </row>
    <row r="63" spans="2:3" ht="18" customHeight="1" x14ac:dyDescent="0.2">
      <c r="B63" s="86" t="s">
        <v>356</v>
      </c>
      <c r="C63" s="87"/>
    </row>
    <row r="64" spans="2:3" ht="54" customHeight="1" x14ac:dyDescent="0.2">
      <c r="C64" s="3" t="s">
        <v>887</v>
      </c>
    </row>
    <row r="65" spans="3:3" ht="27" customHeight="1" x14ac:dyDescent="0.2">
      <c r="C65" s="3" t="s">
        <v>888</v>
      </c>
    </row>
  </sheetData>
  <pageMargins left="0.75" right="0.75" top="1" bottom="1" header="0.511811023622047" footer="0.511811023622047"/>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67"/>
  <sheetViews>
    <sheetView showGridLines="0" topLeftCell="A31" zoomScaleNormal="100" workbookViewId="0"/>
  </sheetViews>
  <sheetFormatPr baseColWidth="10" defaultColWidth="8.6640625" defaultRowHeight="15" x14ac:dyDescent="0.2"/>
  <cols>
    <col min="1" max="1" width="3" customWidth="1"/>
    <col min="2" max="2" width="30" customWidth="1"/>
    <col min="3" max="3" width="100" customWidth="1"/>
    <col min="4" max="4" width="16" customWidth="1"/>
  </cols>
  <sheetData>
    <row r="2" spans="2:3" ht="18" customHeight="1" x14ac:dyDescent="0.25">
      <c r="B2" s="85" t="s">
        <v>889</v>
      </c>
    </row>
    <row r="3" spans="2:3" ht="15" customHeight="1" x14ac:dyDescent="0.2">
      <c r="B3" s="2" t="s">
        <v>809</v>
      </c>
    </row>
    <row r="5" spans="2:3" ht="18" customHeight="1" x14ac:dyDescent="0.2">
      <c r="B5" s="86" t="s">
        <v>281</v>
      </c>
      <c r="C5" s="87"/>
    </row>
    <row r="6" spans="2:3" ht="15" customHeight="1" x14ac:dyDescent="0.2">
      <c r="B6" s="88" t="s">
        <v>282</v>
      </c>
      <c r="C6" s="3" t="s">
        <v>890</v>
      </c>
    </row>
    <row r="7" spans="2:3" ht="15" customHeight="1" x14ac:dyDescent="0.2">
      <c r="B7" s="88" t="s">
        <v>284</v>
      </c>
      <c r="C7" s="3" t="s">
        <v>811</v>
      </c>
    </row>
    <row r="8" spans="2:3" ht="15" customHeight="1" x14ac:dyDescent="0.2">
      <c r="B8" s="88" t="s">
        <v>286</v>
      </c>
      <c r="C8" s="3" t="s">
        <v>891</v>
      </c>
    </row>
    <row r="9" spans="2:3" ht="15" customHeight="1" x14ac:dyDescent="0.2">
      <c r="B9" s="88" t="s">
        <v>288</v>
      </c>
      <c r="C9" s="3" t="s">
        <v>481</v>
      </c>
    </row>
    <row r="10" spans="2:3" ht="27" customHeight="1" x14ac:dyDescent="0.2">
      <c r="B10" s="88" t="s">
        <v>290</v>
      </c>
      <c r="C10" s="3" t="s">
        <v>892</v>
      </c>
    </row>
    <row r="11" spans="2:3" ht="27" customHeight="1" x14ac:dyDescent="0.2">
      <c r="B11" s="88" t="s">
        <v>24</v>
      </c>
      <c r="C11" s="3" t="s">
        <v>893</v>
      </c>
    </row>
    <row r="12" spans="2:3" ht="15" customHeight="1" x14ac:dyDescent="0.2">
      <c r="B12" s="88" t="s">
        <v>293</v>
      </c>
      <c r="C12" s="3" t="s">
        <v>709</v>
      </c>
    </row>
    <row r="14" spans="2:3" ht="18" customHeight="1" x14ac:dyDescent="0.2">
      <c r="B14" s="86" t="s">
        <v>295</v>
      </c>
      <c r="C14" s="87"/>
    </row>
    <row r="15" spans="2:3" ht="67.5" customHeight="1" x14ac:dyDescent="0.2">
      <c r="B15" s="88" t="s">
        <v>296</v>
      </c>
      <c r="C15" s="3" t="s">
        <v>894</v>
      </c>
    </row>
    <row r="17" spans="2:3" ht="18" customHeight="1" x14ac:dyDescent="0.2">
      <c r="B17" s="86" t="s">
        <v>298</v>
      </c>
      <c r="C17" s="87"/>
    </row>
    <row r="18" spans="2:3" ht="27" customHeight="1" x14ac:dyDescent="0.2">
      <c r="C18" s="3" t="s">
        <v>895</v>
      </c>
    </row>
    <row r="19" spans="2:3" ht="27" customHeight="1" x14ac:dyDescent="0.2">
      <c r="C19" s="3" t="s">
        <v>896</v>
      </c>
    </row>
    <row r="20" spans="2:3" ht="27" customHeight="1" x14ac:dyDescent="0.2">
      <c r="C20" s="3" t="s">
        <v>897</v>
      </c>
    </row>
    <row r="21" spans="2:3" ht="27" customHeight="1" x14ac:dyDescent="0.2">
      <c r="C21" s="3" t="s">
        <v>898</v>
      </c>
    </row>
    <row r="22" spans="2:3" ht="27" customHeight="1" x14ac:dyDescent="0.2">
      <c r="C22" s="3" t="s">
        <v>899</v>
      </c>
    </row>
    <row r="23" spans="2:3" ht="27" customHeight="1" x14ac:dyDescent="0.2">
      <c r="C23" s="3" t="s">
        <v>900</v>
      </c>
    </row>
    <row r="24" spans="2:3" ht="27" customHeight="1" x14ac:dyDescent="0.2">
      <c r="C24" s="3" t="s">
        <v>901</v>
      </c>
    </row>
    <row r="25" spans="2:3" ht="27" customHeight="1" x14ac:dyDescent="0.2">
      <c r="C25" s="3" t="s">
        <v>902</v>
      </c>
    </row>
    <row r="27" spans="2:3" ht="18" customHeight="1" x14ac:dyDescent="0.2">
      <c r="B27" s="86" t="s">
        <v>309</v>
      </c>
      <c r="C27" s="87"/>
    </row>
    <row r="28" spans="2:3" ht="15" customHeight="1" x14ac:dyDescent="0.2">
      <c r="C28" s="3" t="s">
        <v>903</v>
      </c>
    </row>
    <row r="29" spans="2:3" ht="15" customHeight="1" x14ac:dyDescent="0.2">
      <c r="C29" s="3" t="s">
        <v>904</v>
      </c>
    </row>
    <row r="30" spans="2:3" ht="15" customHeight="1" x14ac:dyDescent="0.2">
      <c r="C30" s="3" t="s">
        <v>905</v>
      </c>
    </row>
    <row r="31" spans="2:3" ht="15" customHeight="1" x14ac:dyDescent="0.2">
      <c r="C31" s="3" t="s">
        <v>906</v>
      </c>
    </row>
    <row r="32" spans="2:3" ht="15" customHeight="1" x14ac:dyDescent="0.2">
      <c r="C32" s="3" t="s">
        <v>907</v>
      </c>
    </row>
    <row r="34" spans="2:3" ht="18" customHeight="1" x14ac:dyDescent="0.2">
      <c r="B34" s="86" t="s">
        <v>316</v>
      </c>
      <c r="C34" s="87"/>
    </row>
    <row r="35" spans="2:3" ht="27" customHeight="1" x14ac:dyDescent="0.2">
      <c r="B35" s="88" t="s">
        <v>317</v>
      </c>
      <c r="C35" s="3" t="s">
        <v>791</v>
      </c>
    </row>
    <row r="36" spans="2:3" ht="40.5" customHeight="1" x14ac:dyDescent="0.2">
      <c r="B36" s="88" t="s">
        <v>319</v>
      </c>
      <c r="C36" s="3" t="s">
        <v>908</v>
      </c>
    </row>
    <row r="37" spans="2:3" ht="27" customHeight="1" x14ac:dyDescent="0.2">
      <c r="B37" s="88" t="s">
        <v>500</v>
      </c>
      <c r="C37" s="3" t="s">
        <v>909</v>
      </c>
    </row>
    <row r="38" spans="2:3" ht="54" customHeight="1" x14ac:dyDescent="0.2">
      <c r="B38" s="88" t="s">
        <v>760</v>
      </c>
      <c r="C38" s="3" t="s">
        <v>910</v>
      </c>
    </row>
    <row r="39" spans="2:3" ht="15" customHeight="1" x14ac:dyDescent="0.2">
      <c r="B39" s="88" t="s">
        <v>325</v>
      </c>
      <c r="C39" s="3" t="s">
        <v>462</v>
      </c>
    </row>
    <row r="40" spans="2:3" ht="27" customHeight="1" x14ac:dyDescent="0.2">
      <c r="B40" s="88" t="s">
        <v>327</v>
      </c>
      <c r="C40" s="3" t="s">
        <v>911</v>
      </c>
    </row>
    <row r="42" spans="2:3" ht="18" customHeight="1" x14ac:dyDescent="0.2">
      <c r="B42" s="86" t="s">
        <v>329</v>
      </c>
      <c r="C42" s="87"/>
    </row>
    <row r="43" spans="2:3" ht="15" customHeight="1" x14ac:dyDescent="0.2">
      <c r="C43" s="3" t="s">
        <v>912</v>
      </c>
    </row>
    <row r="44" spans="2:3" ht="15" customHeight="1" x14ac:dyDescent="0.2">
      <c r="C44" s="3" t="s">
        <v>913</v>
      </c>
    </row>
    <row r="45" spans="2:3" ht="27" customHeight="1" x14ac:dyDescent="0.2">
      <c r="C45" s="3" t="s">
        <v>914</v>
      </c>
    </row>
    <row r="46" spans="2:3" ht="15" customHeight="1" x14ac:dyDescent="0.2">
      <c r="C46" s="3" t="s">
        <v>915</v>
      </c>
    </row>
    <row r="47" spans="2:3" ht="15" customHeight="1" x14ac:dyDescent="0.2">
      <c r="C47" s="3" t="s">
        <v>916</v>
      </c>
    </row>
    <row r="49" spans="2:3" ht="18" customHeight="1" x14ac:dyDescent="0.2">
      <c r="B49" s="86" t="s">
        <v>337</v>
      </c>
      <c r="C49" s="87"/>
    </row>
    <row r="50" spans="2:3" ht="15" customHeight="1" x14ac:dyDescent="0.2">
      <c r="B50" s="89" t="s">
        <v>338</v>
      </c>
      <c r="C50" s="90">
        <f>RESUMEN!$E$37</f>
        <v>250</v>
      </c>
    </row>
    <row r="51" spans="2:3" ht="15" customHeight="1" x14ac:dyDescent="0.2">
      <c r="B51" s="89" t="s">
        <v>339</v>
      </c>
      <c r="C51" s="37">
        <f>RESUMEN!$E$37*RESUMEN!$C$5</f>
        <v>100</v>
      </c>
    </row>
    <row r="52" spans="2:3" ht="15" customHeight="1" x14ac:dyDescent="0.2">
      <c r="B52" s="89" t="s">
        <v>340</v>
      </c>
      <c r="C52" s="90">
        <f>RESUMEN!$G$37</f>
        <v>350</v>
      </c>
    </row>
    <row r="53" spans="2:3" ht="15" customHeight="1" x14ac:dyDescent="0.2">
      <c r="B53" s="88" t="s">
        <v>341</v>
      </c>
      <c r="C53" s="3" t="s">
        <v>81</v>
      </c>
    </row>
    <row r="54" spans="2:3" ht="40.5" customHeight="1" x14ac:dyDescent="0.2">
      <c r="B54" s="88" t="s">
        <v>342</v>
      </c>
      <c r="C54" s="3" t="s">
        <v>917</v>
      </c>
    </row>
    <row r="55" spans="2:3" ht="40.5" customHeight="1" x14ac:dyDescent="0.2">
      <c r="B55" s="88" t="s">
        <v>346</v>
      </c>
      <c r="C55" s="3" t="s">
        <v>918</v>
      </c>
    </row>
    <row r="56" spans="2:3" ht="67.5" customHeight="1" x14ac:dyDescent="0.2">
      <c r="B56" s="88" t="s">
        <v>348</v>
      </c>
      <c r="C56" s="3" t="s">
        <v>919</v>
      </c>
    </row>
    <row r="58" spans="2:3" ht="18" customHeight="1" x14ac:dyDescent="0.2">
      <c r="B58" s="86" t="s">
        <v>350</v>
      </c>
      <c r="C58" s="87"/>
    </row>
    <row r="59" spans="2:3" ht="27" customHeight="1" x14ac:dyDescent="0.2">
      <c r="C59" s="3" t="s">
        <v>920</v>
      </c>
    </row>
    <row r="60" spans="2:3" ht="40.5" customHeight="1" x14ac:dyDescent="0.2">
      <c r="C60" s="3" t="s">
        <v>921</v>
      </c>
    </row>
    <row r="61" spans="2:3" ht="15" customHeight="1" x14ac:dyDescent="0.2">
      <c r="C61" s="3" t="s">
        <v>922</v>
      </c>
    </row>
    <row r="62" spans="2:3" ht="27" customHeight="1" x14ac:dyDescent="0.2">
      <c r="C62" s="3" t="s">
        <v>923</v>
      </c>
    </row>
    <row r="64" spans="2:3" ht="18" customHeight="1" x14ac:dyDescent="0.2">
      <c r="B64" s="86" t="s">
        <v>356</v>
      </c>
      <c r="C64" s="87"/>
    </row>
    <row r="65" spans="3:3" ht="40.5" customHeight="1" x14ac:dyDescent="0.2">
      <c r="C65" s="3" t="s">
        <v>924</v>
      </c>
    </row>
    <row r="66" spans="3:3" ht="40.5" customHeight="1" x14ac:dyDescent="0.2">
      <c r="C66" s="3" t="s">
        <v>925</v>
      </c>
    </row>
    <row r="67" spans="3:3" ht="27" customHeight="1" x14ac:dyDescent="0.2">
      <c r="C67" s="3" t="s">
        <v>926</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Hojas de cálculo</vt:lpstr>
      </vt:variant>
      <vt:variant>
        <vt:i4>22</vt:i4>
      </vt:variant>
    </vt:vector>
  </HeadingPairs>
  <TitlesOfParts>
    <vt:vector size="22" baseType="lpstr">
      <vt:lpstr>PORTADA</vt:lpstr>
      <vt:lpstr>RESUMEN</vt:lpstr>
      <vt:lpstr>ORGANIGRAMA</vt:lpstr>
      <vt:lpstr>AJUSTE_OVERHEAD</vt:lpstr>
      <vt:lpstr>DOTACION_PLANTA</vt:lpstr>
      <vt:lpstr>CRONOGRAMA</vt:lpstr>
      <vt:lpstr>PERFIL_GERENTE_GENERAL</vt:lpstr>
      <vt:lpstr>PERFIL_GERENTE_OPERACIONES</vt:lpstr>
      <vt:lpstr>PERFIL_DIRECTOR_EXPANSION</vt:lpstr>
      <vt:lpstr>PERFIL_COORD_MERCADEO</vt:lpstr>
      <vt:lpstr>PERFIL_ANALISTA_OPERACIONES</vt:lpstr>
      <vt:lpstr>PERFIL_SUPERVISOR_ZONA</vt:lpstr>
      <vt:lpstr>PERFIL_COORD_ENTRENAMIENTO</vt:lpstr>
      <vt:lpstr>PERFIL_ANALISTA_RRHH</vt:lpstr>
      <vt:lpstr>PERFIL_JEFE_CALIDAD</vt:lpstr>
      <vt:lpstr>PERFIL_CONTRALOR</vt:lpstr>
      <vt:lpstr>PERFIL_ADMIN_PDV</vt:lpstr>
      <vt:lpstr>PERFIL_CAJERO</vt:lpstr>
      <vt:lpstr>PERFIL_OPERARIO_PDV</vt:lpstr>
      <vt:lpstr>PERFIL_ING_PLANTA</vt:lpstr>
      <vt:lpstr>PERFIL_ING_CALIDAD</vt:lpstr>
      <vt:lpstr>PERFIL_OPERARIO_PLANTA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Jose Barriga</cp:lastModifiedBy>
  <cp:revision>0</cp:revision>
  <dcterms:created xsi:type="dcterms:W3CDTF">2026-08-18T21:33:21Z</dcterms:created>
  <dcterms:modified xsi:type="dcterms:W3CDTF">2026-08-24T00:48:47Z</dcterms:modified>
  <dc:language>en-US</dc:language>
</cp:coreProperties>
</file>